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3" sheetId="3" r:id="rId2"/>
    <sheet name="Лист2" sheetId="2" r:id="rId3"/>
  </sheets>
  <calcPr calcId="145621"/>
</workbook>
</file>

<file path=xl/calcChain.xml><?xml version="1.0" encoding="utf-8"?>
<calcChain xmlns="http://schemas.openxmlformats.org/spreadsheetml/2006/main">
  <c r="F41" i="1" l="1"/>
  <c r="A7" i="3" l="1"/>
  <c r="H6" i="3"/>
  <c r="G7" i="3" s="1"/>
  <c r="H5" i="3"/>
  <c r="H4" i="3"/>
  <c r="H3" i="3"/>
  <c r="H2" i="3"/>
  <c r="H1" i="3"/>
  <c r="F1" i="3"/>
  <c r="E2" i="3"/>
  <c r="E3" i="3"/>
  <c r="E4" i="3"/>
  <c r="E5" i="3"/>
  <c r="E6" i="3" s="1"/>
  <c r="E1" i="3"/>
  <c r="D2" i="3"/>
  <c r="D3" i="3"/>
  <c r="D6" i="3" s="1"/>
  <c r="D4" i="3"/>
  <c r="D5" i="3"/>
  <c r="D1" i="3"/>
  <c r="C2" i="3"/>
  <c r="C3" i="3"/>
  <c r="C4" i="3"/>
  <c r="C5" i="3"/>
  <c r="C1" i="3"/>
  <c r="C6" i="3" s="1"/>
  <c r="B2" i="3"/>
  <c r="B3" i="3"/>
  <c r="B4" i="3"/>
  <c r="B5" i="3"/>
  <c r="B1" i="3"/>
  <c r="B6" i="3" s="1"/>
  <c r="A10" i="3"/>
  <c r="G6" i="3"/>
  <c r="A6" i="3"/>
  <c r="D10" i="1"/>
  <c r="D8" i="1"/>
  <c r="D36" i="1" l="1"/>
  <c r="C27" i="1" l="1"/>
  <c r="C21" i="1"/>
  <c r="E6" i="1"/>
  <c r="E5" i="1"/>
  <c r="D7" i="1"/>
  <c r="E16" i="1" l="1"/>
  <c r="D49" i="1" l="1"/>
  <c r="C50" i="1" s="1"/>
  <c r="C49" i="1"/>
  <c r="E48" i="1"/>
  <c r="E47" i="1"/>
  <c r="E46" i="1"/>
  <c r="E45" i="1"/>
  <c r="E39" i="1"/>
  <c r="D37" i="1"/>
  <c r="C37" i="1"/>
  <c r="E36" i="1"/>
  <c r="E35" i="1"/>
  <c r="E34" i="1"/>
  <c r="E33" i="1"/>
  <c r="E32" i="1"/>
  <c r="E28" i="1"/>
  <c r="D27" i="1"/>
  <c r="E26" i="1"/>
  <c r="E25" i="1"/>
  <c r="E24" i="1"/>
  <c r="E23" i="1"/>
  <c r="D21" i="1"/>
  <c r="E21" i="1" s="1"/>
  <c r="E20" i="1"/>
  <c r="E19" i="1"/>
  <c r="E15" i="1"/>
  <c r="E14" i="1"/>
  <c r="E13" i="1"/>
  <c r="E12" i="1"/>
  <c r="E11" i="1"/>
  <c r="E10" i="1"/>
  <c r="E9" i="1"/>
  <c r="E8" i="1"/>
  <c r="C7" i="1"/>
  <c r="C17" i="1" s="1"/>
  <c r="C29" i="1" s="1"/>
  <c r="C38" i="1" l="1"/>
  <c r="C40" i="1" s="1"/>
  <c r="E37" i="1"/>
  <c r="E7" i="1"/>
  <c r="E49" i="1"/>
  <c r="E27" i="1"/>
  <c r="D17" i="1"/>
  <c r="D29" i="1" s="1"/>
  <c r="E17" i="1" l="1"/>
  <c r="E29" i="1"/>
  <c r="D38" i="1"/>
  <c r="D40" i="1" l="1"/>
  <c r="E40" i="1" s="1"/>
  <c r="E38" i="1"/>
  <c r="A9" i="3"/>
  <c r="B9" i="3" s="1"/>
</calcChain>
</file>

<file path=xl/sharedStrings.xml><?xml version="1.0" encoding="utf-8"?>
<sst xmlns="http://schemas.openxmlformats.org/spreadsheetml/2006/main" count="66" uniqueCount="58">
  <si>
    <t>пп №</t>
  </si>
  <si>
    <t>Перечень работ/услуг</t>
  </si>
  <si>
    <t>Стоимость работ и услуг в год, руб. по смете</t>
  </si>
  <si>
    <t>Затраты по факту</t>
  </si>
  <si>
    <t>Разница</t>
  </si>
  <si>
    <t xml:space="preserve">  I. СОДЕРЖАНИЕ ОБЩЕГО ИМУЩЕСТВА ДОМА</t>
  </si>
  <si>
    <t>1.</t>
  </si>
  <si>
    <t>Техническое обслуживание внутри домового инженерного  оборудования:                                                                                                                                                                                                         Проведение технических осмотров, профилактического ремонта и незначительных неисправностей в системах отопления, водоснабжения, водоотведения, электроснабжения; промывка, консервация и расконсервация системы отопления, поверка приборов учета и т.д.</t>
  </si>
  <si>
    <t xml:space="preserve">ФОТ (с учетом налогов)  сантехника, электротехника, теплотехника. </t>
  </si>
  <si>
    <t>ФОТ (с учетом налогов) уборщицы  и дворника</t>
  </si>
  <si>
    <t>ИТОГО ФОТ на содержание ИД:</t>
  </si>
  <si>
    <t>ИТОГО:</t>
  </si>
  <si>
    <t>3.</t>
  </si>
  <si>
    <t>Противопожарная безопасность:</t>
  </si>
  <si>
    <t>4.</t>
  </si>
  <si>
    <t>Обслуживание и диспетчеризация лифтов, включая страхование и освидетельствование</t>
  </si>
  <si>
    <t>ГТС Ростелеком</t>
  </si>
  <si>
    <t>5.</t>
  </si>
  <si>
    <t>ИТОГО   СОДЕРЖАНИЕ ОБЩЕГО ИМУЩЕСТВА ДОМА :</t>
  </si>
  <si>
    <t>II. УПРАВЛЕНИЕ МНОГОКВАРТИРНЫМ ДОМОМ</t>
  </si>
  <si>
    <t>Управление многоквартирным домом: планирование работ по содержанию и ремонту общего имущества, планирование финансовых и технических ресурсов, заключение договоров с ресурса снабжающими и подрядными организациями, контроль качества выполнения работ, ведение бухгалтерского учета, проведение оплаты работ и услуг в соответствии с заключенными договорами, работа с населением,взыскание задолженности по оплате ЖКУ и пр.</t>
  </si>
  <si>
    <t xml:space="preserve">ФОТ (включая налоги) бухгалтера и вознаграждение председателя </t>
  </si>
  <si>
    <t>ИТОГО ЗА СОДЕРЖАНИЕ ОБЩЕГО ИМУЩЕСТВА ДОМА И УПРАВЛЕНИЕ МНОГОКВАРТИРНЫМ ДОМОМ:</t>
  </si>
  <si>
    <t>III.</t>
  </si>
  <si>
    <t>ИТОГО ПОСТУПИТ от арендаторов:</t>
  </si>
  <si>
    <t>ИТОГО затрат:</t>
  </si>
  <si>
    <t>Итого остаток средств поступивших от арендатора:</t>
  </si>
  <si>
    <t>Председатель ТСЖ</t>
  </si>
  <si>
    <t>____________________</t>
  </si>
  <si>
    <t>Гл.Бухгалер ТСЖ</t>
  </si>
  <si>
    <t>Дератизация, дезинсекция, уборка крупногаборитного мусора</t>
  </si>
  <si>
    <t>Анализ расходов по смете на 2021 год</t>
  </si>
  <si>
    <t>Проведение испытательных работ</t>
  </si>
  <si>
    <t>Непредвиденные работы связанные с инженерным оборудованием</t>
  </si>
  <si>
    <t>План затрат на 2021 г.</t>
  </si>
  <si>
    <t>Потрачено в 2021 г.</t>
  </si>
  <si>
    <t>Техобслуживание+диспетчеризация/АкадемЛифтСервис ООО</t>
  </si>
  <si>
    <t>Страхование/АЛЬФАСТРАХОВАНИЕ АО</t>
  </si>
  <si>
    <t>Механизированная уборка снега 2 раза в год /АНПАС ООО</t>
  </si>
  <si>
    <t>Проверка гидравлической системы /Гончаров Владимир Михайлович</t>
  </si>
  <si>
    <t>Обслуживание противопожарной автоматики/Гончаров Владимир Михайлович</t>
  </si>
  <si>
    <t>Непредвиденные расходы /Зайцев Владимир Александрович(формирование рееста)</t>
  </si>
  <si>
    <t>Аренда и обслуживание 1С/ИТС-ПРО ООО</t>
  </si>
  <si>
    <t>Электронная отчетность/КАЛУГА АСТРАЛ ККТ ООО</t>
  </si>
  <si>
    <t>Аварийная служба/Мулин Артем Михайлович ИП/СЕРВИСКОМ ООО</t>
  </si>
  <si>
    <t>Обслуживание сайта и аренда за домен/Регистратор Р01</t>
  </si>
  <si>
    <t>Освидетельствование/СИБЭК ООО</t>
  </si>
  <si>
    <t>Непредвиденне расходы по уборке и благоустройству территории/ТРАНСКОМ ООО</t>
  </si>
  <si>
    <t>Сантехнические работы и сопутствующие товары/ИЦ ЛИНИЯ ТЕПЛА ООО/ЭНЕРГОКОМФОРТ ООО</t>
  </si>
  <si>
    <t>Электро товары (лампочки и т.д.) /ИП Саранин Д.В.</t>
  </si>
  <si>
    <t>смета</t>
  </si>
  <si>
    <t>Ревизор/ДГПХ Муковкина А.В.</t>
  </si>
  <si>
    <t>Материалы для уборщицы  и дворника/Авансовый отчет</t>
  </si>
  <si>
    <t>Канцтовары, картриджи и пр/Авансовый отчет</t>
  </si>
  <si>
    <t>Услуги банка/списание банка со счета на прямую</t>
  </si>
  <si>
    <r>
      <t>ТЕКУЩИЙ РЕМОНТ</t>
    </r>
    <r>
      <rPr>
        <sz val="11"/>
        <color theme="1"/>
        <rFont val="Times New Roman"/>
        <family val="1"/>
        <charset val="204"/>
      </rPr>
      <t xml:space="preserve">/ООО СТРОЙ </t>
    </r>
  </si>
  <si>
    <t>Печать документов/Авансовый отчет</t>
  </si>
  <si>
    <t>Уборка снега с крыши/ИП Чуваев Александр Анатольевич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</si>
</sst>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26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8"/>
      <name val="Arial"/>
      <family val="2"/>
    </font>
    <font>
      <b/>
      <sz val="14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b/>
      <sz val="10"/>
      <color indexed="21"/>
      <name val="Arial"/>
      <family val="2"/>
      <charset val="204"/>
    </font>
    <font>
      <b/>
      <sz val="14"/>
      <color theme="1"/>
      <name val="Traditional Arabic"/>
      <family val="1"/>
    </font>
    <font>
      <b/>
      <sz val="16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b/>
      <sz val="18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Arial Cyr"/>
      <charset val="204"/>
    </font>
    <font>
      <sz val="9"/>
      <name val="Arial"/>
      <family val="2"/>
      <charset val="204"/>
    </font>
    <font>
      <sz val="9"/>
      <name val="Arial"/>
    </font>
  </fonts>
  <fills count="2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59999389629810485"/>
        <bgColor indexed="64"/>
      </patternFill>
    </fill>
  </fills>
  <borders count="4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thin">
        <color indexed="22"/>
      </top>
      <bottom style="thin">
        <color indexed="22"/>
      </bottom>
      <diagonal/>
    </border>
  </borders>
  <cellStyleXfs count="27">
    <xf numFmtId="0" fontId="0" fillId="0" borderId="0"/>
    <xf numFmtId="43" fontId="2" fillId="0" borderId="0" applyFont="0" applyFill="0" applyBorder="0" applyAlignment="0" applyProtection="0"/>
    <xf numFmtId="0" fontId="10" fillId="0" borderId="0"/>
    <xf numFmtId="0" fontId="1" fillId="0" borderId="0"/>
    <xf numFmtId="43" fontId="1" fillId="0" borderId="0" applyFont="0" applyFill="0" applyBorder="0" applyAlignment="0" applyProtection="0"/>
    <xf numFmtId="0" fontId="2" fillId="0" borderId="0"/>
    <xf numFmtId="0" fontId="21" fillId="0" borderId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9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20" fillId="10" borderId="0" applyNumberFormat="0" applyBorder="0" applyAlignment="0" applyProtection="0"/>
    <xf numFmtId="0" fontId="20" fillId="13" borderId="0" applyNumberFormat="0" applyBorder="0" applyAlignment="0" applyProtection="0"/>
    <xf numFmtId="0" fontId="20" fillId="16" borderId="0" applyNumberFormat="0" applyBorder="0" applyAlignment="0" applyProtection="0"/>
    <xf numFmtId="0" fontId="20" fillId="19" borderId="0" applyNumberFormat="0" applyBorder="0" applyAlignment="0" applyProtection="0"/>
    <xf numFmtId="0" fontId="20" fillId="22" borderId="0" applyNumberFormat="0" applyBorder="0" applyAlignment="0" applyProtection="0"/>
    <xf numFmtId="0" fontId="20" fillId="25" borderId="0" applyNumberFormat="0" applyBorder="0" applyAlignment="0" applyProtection="0"/>
    <xf numFmtId="43" fontId="2" fillId="0" borderId="0" applyFont="0" applyFill="0" applyBorder="0" applyAlignment="0" applyProtection="0"/>
    <xf numFmtId="0" fontId="10" fillId="0" borderId="0"/>
  </cellStyleXfs>
  <cellXfs count="148">
    <xf numFmtId="0" fontId="0" fillId="0" borderId="0" xfId="0"/>
    <xf numFmtId="0" fontId="0" fillId="2" borderId="0" xfId="0" applyFill="1"/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0" fillId="2" borderId="0" xfId="0" applyFont="1" applyFill="1" applyAlignment="1">
      <alignment vertical="center" wrapText="1"/>
    </xf>
    <xf numFmtId="0" fontId="3" fillId="2" borderId="0" xfId="0" applyFont="1" applyFill="1" applyAlignment="1">
      <alignment vertical="center" wrapText="1"/>
    </xf>
    <xf numFmtId="0" fontId="6" fillId="2" borderId="8" xfId="0" applyFont="1" applyFill="1" applyBorder="1" applyAlignment="1">
      <alignment horizontal="center" vertical="top" wrapText="1"/>
    </xf>
    <xf numFmtId="0" fontId="0" fillId="2" borderId="11" xfId="0" applyFill="1" applyBorder="1"/>
    <xf numFmtId="0" fontId="8" fillId="2" borderId="12" xfId="0" applyFont="1" applyFill="1" applyBorder="1" applyAlignment="1">
      <alignment wrapText="1"/>
    </xf>
    <xf numFmtId="43" fontId="0" fillId="2" borderId="13" xfId="1" applyFont="1" applyFill="1" applyBorder="1" applyAlignment="1">
      <alignment horizontal="center" vertical="center" wrapText="1"/>
    </xf>
    <xf numFmtId="43" fontId="9" fillId="2" borderId="14" xfId="1" applyFont="1" applyFill="1" applyBorder="1" applyAlignment="1">
      <alignment horizontal="right" vertical="center" wrapText="1"/>
    </xf>
    <xf numFmtId="0" fontId="0" fillId="2" borderId="15" xfId="0" applyFill="1" applyBorder="1"/>
    <xf numFmtId="0" fontId="8" fillId="2" borderId="16" xfId="0" applyFont="1" applyFill="1" applyBorder="1" applyAlignment="1">
      <alignment wrapText="1"/>
    </xf>
    <xf numFmtId="43" fontId="0" fillId="2" borderId="17" xfId="1" applyFont="1" applyFill="1" applyBorder="1" applyAlignment="1">
      <alignment horizontal="center" vertical="center" wrapText="1"/>
    </xf>
    <xf numFmtId="43" fontId="9" fillId="2" borderId="18" xfId="1" applyFont="1" applyFill="1" applyBorder="1" applyAlignment="1">
      <alignment horizontal="right" vertical="center" wrapText="1"/>
    </xf>
    <xf numFmtId="43" fontId="3" fillId="2" borderId="18" xfId="1" applyFont="1" applyFill="1" applyBorder="1" applyAlignment="1">
      <alignment horizontal="center" vertical="center" wrapText="1"/>
    </xf>
    <xf numFmtId="43" fontId="12" fillId="2" borderId="20" xfId="1" applyFont="1" applyFill="1" applyBorder="1" applyAlignment="1">
      <alignment horizontal="right" vertical="center" wrapText="1"/>
    </xf>
    <xf numFmtId="0" fontId="0" fillId="2" borderId="12" xfId="0" applyFill="1" applyBorder="1"/>
    <xf numFmtId="0" fontId="7" fillId="2" borderId="21" xfId="0" applyFont="1" applyFill="1" applyBorder="1"/>
    <xf numFmtId="43" fontId="9" fillId="2" borderId="23" xfId="1" applyFont="1" applyFill="1" applyBorder="1" applyAlignment="1">
      <alignment horizontal="right" vertical="center" wrapText="1"/>
    </xf>
    <xf numFmtId="0" fontId="0" fillId="2" borderId="24" xfId="0" applyFill="1" applyBorder="1"/>
    <xf numFmtId="0" fontId="7" fillId="2" borderId="25" xfId="0" applyFont="1" applyFill="1" applyBorder="1"/>
    <xf numFmtId="43" fontId="0" fillId="2" borderId="27" xfId="1" applyFont="1" applyFill="1" applyBorder="1" applyAlignment="1">
      <alignment horizontal="right" vertical="center" wrapText="1"/>
    </xf>
    <xf numFmtId="0" fontId="7" fillId="2" borderId="25" xfId="0" applyFont="1" applyFill="1" applyBorder="1" applyAlignment="1">
      <alignment vertical="center" wrapText="1"/>
    </xf>
    <xf numFmtId="0" fontId="0" fillId="2" borderId="28" xfId="0" applyFill="1" applyBorder="1"/>
    <xf numFmtId="43" fontId="0" fillId="2" borderId="31" xfId="1" applyFont="1" applyFill="1" applyBorder="1" applyAlignment="1">
      <alignment horizontal="right" vertical="center" wrapText="1"/>
    </xf>
    <xf numFmtId="0" fontId="3" fillId="2" borderId="32" xfId="0" applyFont="1" applyFill="1" applyBorder="1"/>
    <xf numFmtId="0" fontId="3" fillId="2" borderId="0" xfId="0" applyFont="1" applyFill="1"/>
    <xf numFmtId="43" fontId="0" fillId="2" borderId="23" xfId="1" applyFont="1" applyFill="1" applyBorder="1" applyAlignment="1">
      <alignment horizontal="right" vertical="center" wrapText="1"/>
    </xf>
    <xf numFmtId="0" fontId="6" fillId="2" borderId="32" xfId="0" applyFont="1" applyFill="1" applyBorder="1" applyAlignment="1">
      <alignment horizontal="center" vertical="top" wrapText="1"/>
    </xf>
    <xf numFmtId="43" fontId="0" fillId="2" borderId="23" xfId="1" applyFont="1" applyFill="1" applyBorder="1" applyAlignment="1">
      <alignment wrapText="1"/>
    </xf>
    <xf numFmtId="43" fontId="0" fillId="2" borderId="27" xfId="1" applyFont="1" applyFill="1" applyBorder="1" applyAlignment="1">
      <alignment wrapText="1"/>
    </xf>
    <xf numFmtId="43" fontId="5" fillId="2" borderId="32" xfId="1" applyFont="1" applyFill="1" applyBorder="1" applyAlignment="1">
      <alignment vertical="center" wrapText="1"/>
    </xf>
    <xf numFmtId="43" fontId="12" fillId="2" borderId="32" xfId="1" applyNumberFormat="1" applyFont="1" applyFill="1" applyBorder="1" applyAlignment="1">
      <alignment vertical="center" wrapText="1"/>
    </xf>
    <xf numFmtId="43" fontId="0" fillId="2" borderId="23" xfId="1" applyFont="1" applyFill="1" applyBorder="1" applyAlignment="1">
      <alignment horizontal="right" wrapText="1"/>
    </xf>
    <xf numFmtId="43" fontId="0" fillId="2" borderId="27" xfId="1" applyFont="1" applyFill="1" applyBorder="1" applyAlignment="1">
      <alignment horizontal="right" wrapText="1"/>
    </xf>
    <xf numFmtId="4" fontId="14" fillId="2" borderId="33" xfId="2" applyNumberFormat="1" applyFont="1" applyFill="1" applyBorder="1" applyAlignment="1">
      <alignment vertical="top" wrapText="1"/>
    </xf>
    <xf numFmtId="43" fontId="0" fillId="2" borderId="31" xfId="1" applyFont="1" applyFill="1" applyBorder="1" applyAlignment="1">
      <alignment horizontal="right" wrapText="1"/>
    </xf>
    <xf numFmtId="43" fontId="16" fillId="2" borderId="32" xfId="0" applyNumberFormat="1" applyFont="1" applyFill="1" applyBorder="1" applyAlignment="1">
      <alignment vertical="center" wrapText="1"/>
    </xf>
    <xf numFmtId="0" fontId="8" fillId="2" borderId="0" xfId="0" applyFont="1" applyFill="1"/>
    <xf numFmtId="43" fontId="19" fillId="6" borderId="3" xfId="0" applyNumberFormat="1" applyFont="1" applyFill="1" applyBorder="1" applyAlignment="1">
      <alignment wrapText="1"/>
    </xf>
    <xf numFmtId="43" fontId="11" fillId="6" borderId="4" xfId="0" applyNumberFormat="1" applyFont="1" applyFill="1" applyBorder="1" applyAlignment="1">
      <alignment wrapText="1"/>
    </xf>
    <xf numFmtId="43" fontId="0" fillId="2" borderId="0" xfId="0" applyNumberFormat="1" applyFill="1"/>
    <xf numFmtId="43" fontId="13" fillId="2" borderId="5" xfId="1" applyFont="1" applyFill="1" applyBorder="1"/>
    <xf numFmtId="0" fontId="0" fillId="2" borderId="5" xfId="0" applyFill="1" applyBorder="1"/>
    <xf numFmtId="0" fontId="0" fillId="2" borderId="7" xfId="0" applyFill="1" applyBorder="1"/>
    <xf numFmtId="0" fontId="13" fillId="2" borderId="5" xfId="0" applyFont="1" applyFill="1" applyBorder="1" applyAlignment="1">
      <alignment horizontal="right"/>
    </xf>
    <xf numFmtId="0" fontId="13" fillId="2" borderId="6" xfId="0" applyFont="1" applyFill="1" applyBorder="1" applyAlignment="1">
      <alignment horizontal="right"/>
    </xf>
    <xf numFmtId="43" fontId="13" fillId="2" borderId="32" xfId="1" applyFont="1" applyFill="1" applyBorder="1"/>
    <xf numFmtId="0" fontId="13" fillId="2" borderId="32" xfId="0" applyFont="1" applyFill="1" applyBorder="1"/>
    <xf numFmtId="0" fontId="0" fillId="2" borderId="36" xfId="0" applyFill="1" applyBorder="1"/>
    <xf numFmtId="43" fontId="0" fillId="2" borderId="39" xfId="1" applyFont="1" applyFill="1" applyBorder="1" applyAlignment="1">
      <alignment horizontal="left" wrapText="1"/>
    </xf>
    <xf numFmtId="43" fontId="0" fillId="2" borderId="40" xfId="1" applyFont="1" applyFill="1" applyBorder="1" applyAlignment="1">
      <alignment horizontal="left" wrapText="1"/>
    </xf>
    <xf numFmtId="43" fontId="0" fillId="2" borderId="43" xfId="1" applyFont="1" applyFill="1" applyBorder="1" applyAlignment="1">
      <alignment horizontal="left" wrapText="1"/>
    </xf>
    <xf numFmtId="43" fontId="13" fillId="2" borderId="6" xfId="0" applyNumberFormat="1" applyFont="1" applyFill="1" applyBorder="1"/>
    <xf numFmtId="43" fontId="3" fillId="2" borderId="32" xfId="0" applyNumberFormat="1" applyFont="1" applyFill="1" applyBorder="1"/>
    <xf numFmtId="43" fontId="3" fillId="2" borderId="7" xfId="0" applyNumberFormat="1" applyFont="1" applyFill="1" applyBorder="1"/>
    <xf numFmtId="0" fontId="11" fillId="2" borderId="6" xfId="0" applyFont="1" applyFill="1" applyBorder="1"/>
    <xf numFmtId="43" fontId="11" fillId="2" borderId="6" xfId="0" applyNumberFormat="1" applyFont="1" applyFill="1" applyBorder="1"/>
    <xf numFmtId="0" fontId="0" fillId="2" borderId="6" xfId="0" applyFill="1" applyBorder="1"/>
    <xf numFmtId="0" fontId="9" fillId="2" borderId="0" xfId="0" applyFont="1" applyFill="1"/>
    <xf numFmtId="0" fontId="9" fillId="2" borderId="0" xfId="0" applyFont="1" applyFill="1" applyAlignment="1">
      <alignment horizontal="center"/>
    </xf>
    <xf numFmtId="43" fontId="13" fillId="7" borderId="9" xfId="0" applyNumberFormat="1" applyFont="1" applyFill="1" applyBorder="1" applyAlignment="1">
      <alignment wrapText="1"/>
    </xf>
    <xf numFmtId="43" fontId="13" fillId="7" borderId="8" xfId="0" applyNumberFormat="1" applyFont="1" applyFill="1" applyBorder="1" applyAlignment="1">
      <alignment horizontal="right" wrapText="1"/>
    </xf>
    <xf numFmtId="43" fontId="13" fillId="7" borderId="5" xfId="1" applyFont="1" applyFill="1" applyBorder="1" applyAlignment="1">
      <alignment horizontal="right" vertical="center" wrapText="1"/>
    </xf>
    <xf numFmtId="43" fontId="13" fillId="7" borderId="32" xfId="1" applyFont="1" applyFill="1" applyBorder="1" applyAlignment="1">
      <alignment horizontal="right" vertical="center" wrapText="1"/>
    </xf>
    <xf numFmtId="43" fontId="13" fillId="7" borderId="5" xfId="1" applyFont="1" applyFill="1" applyBorder="1" applyAlignment="1">
      <alignment wrapText="1"/>
    </xf>
    <xf numFmtId="43" fontId="13" fillId="7" borderId="32" xfId="1" applyFont="1" applyFill="1" applyBorder="1" applyAlignment="1">
      <alignment horizontal="right" wrapText="1"/>
    </xf>
    <xf numFmtId="43" fontId="15" fillId="7" borderId="32" xfId="1" applyFont="1" applyFill="1" applyBorder="1" applyAlignment="1">
      <alignment horizontal="right" wrapText="1"/>
    </xf>
    <xf numFmtId="43" fontId="15" fillId="7" borderId="32" xfId="1" applyNumberFormat="1" applyFont="1" applyFill="1" applyBorder="1" applyAlignment="1">
      <alignment horizontal="right" wrapText="1"/>
    </xf>
    <xf numFmtId="0" fontId="6" fillId="7" borderId="32" xfId="0" applyFont="1" applyFill="1" applyBorder="1" applyAlignment="1">
      <alignment horizontal="center" vertical="top" wrapText="1"/>
    </xf>
    <xf numFmtId="0" fontId="6" fillId="7" borderId="5" xfId="0" applyFont="1" applyFill="1" applyBorder="1" applyAlignment="1">
      <alignment vertical="center" wrapText="1"/>
    </xf>
    <xf numFmtId="43" fontId="6" fillId="7" borderId="5" xfId="1" applyFont="1" applyFill="1" applyBorder="1" applyAlignment="1">
      <alignment vertical="center" wrapText="1"/>
    </xf>
    <xf numFmtId="43" fontId="6" fillId="7" borderId="32" xfId="1" applyFont="1" applyFill="1" applyBorder="1" applyAlignment="1">
      <alignment vertical="center" wrapText="1"/>
    </xf>
    <xf numFmtId="0" fontId="5" fillId="7" borderId="2" xfId="0" applyFont="1" applyFill="1" applyBorder="1" applyAlignment="1">
      <alignment horizontal="center" vertical="center"/>
    </xf>
    <xf numFmtId="0" fontId="5" fillId="7" borderId="3" xfId="0" applyFont="1" applyFill="1" applyBorder="1" applyAlignment="1">
      <alignment vertical="center" wrapText="1"/>
    </xf>
    <xf numFmtId="43" fontId="13" fillId="7" borderId="32" xfId="1" applyNumberFormat="1" applyFont="1" applyFill="1" applyBorder="1" applyAlignment="1">
      <alignment horizontal="right" vertical="center" wrapText="1"/>
    </xf>
    <xf numFmtId="43" fontId="17" fillId="7" borderId="34" xfId="1" applyFont="1" applyFill="1" applyBorder="1" applyAlignment="1">
      <alignment vertical="center" wrapText="1"/>
    </xf>
    <xf numFmtId="4" fontId="22" fillId="0" borderId="47" xfId="26" applyNumberFormat="1" applyFont="1" applyBorder="1" applyAlignment="1">
      <alignment horizontal="right" vertical="top" wrapText="1"/>
    </xf>
    <xf numFmtId="4" fontId="0" fillId="2" borderId="0" xfId="0" applyNumberFormat="1" applyFill="1"/>
    <xf numFmtId="43" fontId="0" fillId="0" borderId="0" xfId="1" applyFont="1"/>
    <xf numFmtId="43" fontId="0" fillId="2" borderId="5" xfId="1" applyFont="1" applyFill="1" applyBorder="1" applyAlignment="1">
      <alignment horizontal="center" vertical="center" wrapText="1"/>
    </xf>
    <xf numFmtId="43" fontId="0" fillId="2" borderId="4" xfId="1" applyFont="1" applyFill="1" applyBorder="1" applyAlignment="1">
      <alignment horizontal="center" vertical="center" wrapText="1"/>
    </xf>
    <xf numFmtId="43" fontId="3" fillId="2" borderId="32" xfId="1" applyFont="1" applyFill="1" applyBorder="1" applyAlignment="1">
      <alignment horizontal="center" vertical="center" wrapText="1"/>
    </xf>
    <xf numFmtId="43" fontId="0" fillId="0" borderId="0" xfId="0" applyNumberFormat="1"/>
    <xf numFmtId="0" fontId="0" fillId="2" borderId="44" xfId="0" applyFill="1" applyBorder="1"/>
    <xf numFmtId="0" fontId="7" fillId="0" borderId="1" xfId="3" applyFont="1" applyBorder="1" applyAlignment="1">
      <alignment horizontal="left" vertical="center" wrapText="1"/>
    </xf>
    <xf numFmtId="0" fontId="7" fillId="0" borderId="21" xfId="3" applyFont="1" applyBorder="1" applyAlignment="1">
      <alignment horizontal="left" vertical="center" wrapText="1"/>
    </xf>
    <xf numFmtId="43" fontId="1" fillId="0" borderId="22" xfId="4" applyFont="1" applyBorder="1" applyAlignment="1">
      <alignment horizontal="center" vertical="center" wrapText="1"/>
    </xf>
    <xf numFmtId="43" fontId="1" fillId="0" borderId="30" xfId="4" applyFont="1" applyBorder="1" applyAlignment="1">
      <alignment horizontal="center" vertical="center" wrapText="1"/>
    </xf>
    <xf numFmtId="0" fontId="7" fillId="0" borderId="25" xfId="3" applyFont="1" applyBorder="1" applyAlignment="1">
      <alignment horizontal="left" vertical="center" wrapText="1"/>
    </xf>
    <xf numFmtId="0" fontId="7" fillId="0" borderId="21" xfId="3" applyFont="1" applyBorder="1" applyAlignment="1">
      <alignment horizontal="left" vertical="center" wrapText="1"/>
    </xf>
    <xf numFmtId="43" fontId="1" fillId="0" borderId="26" xfId="4" applyFont="1" applyBorder="1" applyAlignment="1">
      <alignment horizontal="center" vertical="center" wrapText="1"/>
    </xf>
    <xf numFmtId="0" fontId="7" fillId="0" borderId="22" xfId="3" applyFont="1" applyBorder="1" applyAlignment="1">
      <alignment horizontal="left" vertical="center" wrapText="1"/>
    </xf>
    <xf numFmtId="0" fontId="7" fillId="0" borderId="25" xfId="3" applyFont="1" applyBorder="1" applyAlignment="1">
      <alignment horizontal="left" vertical="center" wrapText="1"/>
    </xf>
    <xf numFmtId="0" fontId="7" fillId="0" borderId="29" xfId="3" applyFont="1" applyBorder="1" applyAlignment="1">
      <alignment horizontal="left" vertical="center" wrapText="1"/>
    </xf>
    <xf numFmtId="43" fontId="1" fillId="0" borderId="22" xfId="4" applyFont="1" applyBorder="1" applyAlignment="1">
      <alignment horizontal="center" vertical="center" wrapText="1"/>
    </xf>
    <xf numFmtId="43" fontId="1" fillId="0" borderId="26" xfId="4" applyFont="1" applyBorder="1" applyAlignment="1">
      <alignment horizontal="center" vertical="center" wrapText="1"/>
    </xf>
    <xf numFmtId="43" fontId="1" fillId="0" borderId="30" xfId="4" applyFont="1" applyBorder="1" applyAlignment="1">
      <alignment horizontal="center" vertical="center" wrapText="1"/>
    </xf>
    <xf numFmtId="43" fontId="1" fillId="0" borderId="26" xfId="4" applyFont="1" applyBorder="1" applyAlignment="1">
      <alignment horizontal="center" vertical="center" wrapText="1"/>
    </xf>
    <xf numFmtId="43" fontId="1" fillId="26" borderId="26" xfId="4" applyFont="1" applyFill="1" applyBorder="1" applyAlignment="1">
      <alignment horizontal="center" vertical="center" wrapText="1"/>
    </xf>
    <xf numFmtId="43" fontId="1" fillId="26" borderId="38" xfId="4" applyFont="1" applyFill="1" applyBorder="1" applyAlignment="1">
      <alignment horizontal="center" vertical="center" wrapText="1"/>
    </xf>
    <xf numFmtId="43" fontId="1" fillId="26" borderId="42" xfId="4" applyFont="1" applyFill="1" applyBorder="1" applyAlignment="1">
      <alignment horizontal="center" vertical="center" wrapText="1"/>
    </xf>
    <xf numFmtId="0" fontId="7" fillId="0" borderId="25" xfId="3" applyFont="1" applyBorder="1" applyAlignment="1">
      <alignment horizontal="left" vertical="center" wrapText="1"/>
    </xf>
    <xf numFmtId="0" fontId="7" fillId="26" borderId="25" xfId="3" applyFont="1" applyFill="1" applyBorder="1" applyAlignment="1">
      <alignment horizontal="left" vertical="center" wrapText="1"/>
    </xf>
    <xf numFmtId="0" fontId="7" fillId="26" borderId="37" xfId="3" applyFont="1" applyFill="1" applyBorder="1" applyAlignment="1">
      <alignment horizontal="left" vertical="center" wrapText="1"/>
    </xf>
    <xf numFmtId="0" fontId="7" fillId="26" borderId="41" xfId="3" applyFont="1" applyFill="1" applyBorder="1" applyAlignment="1">
      <alignment horizontal="left" vertical="center" wrapText="1"/>
    </xf>
    <xf numFmtId="43" fontId="1" fillId="0" borderId="46" xfId="4" applyFont="1" applyBorder="1" applyAlignment="1">
      <alignment horizontal="center" vertical="center" wrapText="1"/>
    </xf>
    <xf numFmtId="0" fontId="7" fillId="0" borderId="45" xfId="3" applyFont="1" applyBorder="1" applyAlignment="1">
      <alignment horizontal="left" vertical="center" wrapText="1"/>
    </xf>
    <xf numFmtId="0" fontId="7" fillId="0" borderId="1" xfId="3" applyFont="1" applyBorder="1" applyAlignment="1">
      <alignment horizontal="left" vertical="center" wrapText="1"/>
    </xf>
    <xf numFmtId="4" fontId="22" fillId="0" borderId="48" xfId="26" applyNumberFormat="1" applyFont="1" applyBorder="1" applyAlignment="1">
      <alignment horizontal="right" vertical="top" wrapText="1"/>
    </xf>
    <xf numFmtId="43" fontId="0" fillId="2" borderId="22" xfId="1" applyFont="1" applyFill="1" applyBorder="1" applyAlignment="1">
      <alignment horizontal="center" vertical="center" wrapText="1"/>
    </xf>
    <xf numFmtId="43" fontId="0" fillId="2" borderId="26" xfId="1" applyFont="1" applyFill="1" applyBorder="1" applyAlignment="1">
      <alignment horizontal="center" vertical="center" wrapText="1"/>
    </xf>
    <xf numFmtId="43" fontId="9" fillId="2" borderId="27" xfId="1" applyFont="1" applyFill="1" applyBorder="1" applyAlignment="1">
      <alignment horizontal="right" vertical="center" wrapText="1"/>
    </xf>
    <xf numFmtId="43" fontId="9" fillId="2" borderId="31" xfId="1" applyFont="1" applyFill="1" applyBorder="1" applyAlignment="1">
      <alignment horizontal="right" vertical="center" wrapText="1"/>
    </xf>
    <xf numFmtId="4" fontId="23" fillId="0" borderId="47" xfId="26" applyNumberFormat="1" applyFont="1" applyBorder="1" applyAlignment="1">
      <alignment horizontal="right" vertical="top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11" fillId="2" borderId="19" xfId="0" applyFont="1" applyFill="1" applyBorder="1" applyAlignment="1">
      <alignment horizontal="right"/>
    </xf>
    <xf numFmtId="0" fontId="11" fillId="2" borderId="16" xfId="0" applyFont="1" applyFill="1" applyBorder="1" applyAlignment="1">
      <alignment horizontal="right"/>
    </xf>
    <xf numFmtId="0" fontId="13" fillId="7" borderId="9" xfId="0" applyFont="1" applyFill="1" applyBorder="1" applyAlignment="1">
      <alignment horizontal="right" wrapText="1"/>
    </xf>
    <xf numFmtId="0" fontId="13" fillId="7" borderId="10" xfId="0" applyFont="1" applyFill="1" applyBorder="1" applyAlignment="1">
      <alignment horizontal="right" wrapText="1"/>
    </xf>
    <xf numFmtId="0" fontId="6" fillId="2" borderId="5" xfId="0" applyFont="1" applyFill="1" applyBorder="1" applyAlignment="1">
      <alignment horizontal="left" vertical="center" wrapText="1"/>
    </xf>
    <xf numFmtId="0" fontId="6" fillId="2" borderId="6" xfId="0" applyFont="1" applyFill="1" applyBorder="1" applyAlignment="1">
      <alignment horizontal="left" vertical="center" wrapText="1"/>
    </xf>
    <xf numFmtId="0" fontId="6" fillId="2" borderId="7" xfId="0" applyFont="1" applyFill="1" applyBorder="1" applyAlignment="1">
      <alignment horizontal="left" vertical="center" wrapText="1"/>
    </xf>
    <xf numFmtId="0" fontId="13" fillId="7" borderId="5" xfId="0" applyFont="1" applyFill="1" applyBorder="1" applyAlignment="1">
      <alignment horizontal="right" wrapText="1"/>
    </xf>
    <xf numFmtId="0" fontId="13" fillId="7" borderId="7" xfId="0" applyFont="1" applyFill="1" applyBorder="1" applyAlignment="1">
      <alignment horizontal="right" wrapText="1"/>
    </xf>
    <xf numFmtId="0" fontId="12" fillId="2" borderId="5" xfId="0" applyFont="1" applyFill="1" applyBorder="1" applyAlignment="1">
      <alignment horizontal="right" vertical="top" wrapText="1"/>
    </xf>
    <xf numFmtId="0" fontId="12" fillId="2" borderId="7" xfId="0" applyFont="1" applyFill="1" applyBorder="1" applyAlignment="1">
      <alignment horizontal="right" vertical="top" wrapText="1"/>
    </xf>
    <xf numFmtId="0" fontId="5" fillId="5" borderId="5" xfId="0" applyFont="1" applyFill="1" applyBorder="1" applyAlignment="1">
      <alignment horizontal="center" vertical="top" wrapText="1"/>
    </xf>
    <xf numFmtId="0" fontId="5" fillId="5" borderId="6" xfId="0" applyFont="1" applyFill="1" applyBorder="1" applyAlignment="1">
      <alignment horizontal="center" vertical="top" wrapText="1"/>
    </xf>
    <xf numFmtId="0" fontId="5" fillId="5" borderId="7" xfId="0" applyFont="1" applyFill="1" applyBorder="1" applyAlignment="1">
      <alignment horizontal="center" vertical="top" wrapText="1"/>
    </xf>
    <xf numFmtId="0" fontId="15" fillId="7" borderId="5" xfId="0" applyFont="1" applyFill="1" applyBorder="1" applyAlignment="1">
      <alignment horizontal="right" wrapText="1"/>
    </xf>
    <xf numFmtId="0" fontId="15" fillId="7" borderId="7" xfId="0" applyFont="1" applyFill="1" applyBorder="1" applyAlignment="1">
      <alignment horizontal="right" wrapText="1"/>
    </xf>
    <xf numFmtId="0" fontId="3" fillId="2" borderId="5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left" vertical="center" wrapText="1"/>
    </xf>
    <xf numFmtId="0" fontId="18" fillId="6" borderId="5" xfId="0" applyFont="1" applyFill="1" applyBorder="1" applyAlignment="1">
      <alignment horizontal="right"/>
    </xf>
    <xf numFmtId="0" fontId="18" fillId="6" borderId="35" xfId="0" applyFont="1" applyFill="1" applyBorder="1" applyAlignment="1">
      <alignment horizontal="right"/>
    </xf>
    <xf numFmtId="0" fontId="13" fillId="2" borderId="5" xfId="0" applyFont="1" applyFill="1" applyBorder="1" applyAlignment="1">
      <alignment horizontal="right"/>
    </xf>
    <xf numFmtId="0" fontId="13" fillId="2" borderId="6" xfId="0" applyFont="1" applyFill="1" applyBorder="1" applyAlignment="1">
      <alignment horizontal="right"/>
    </xf>
    <xf numFmtId="0" fontId="11" fillId="2" borderId="5" xfId="0" applyFont="1" applyFill="1" applyBorder="1" applyAlignment="1">
      <alignment horizontal="right"/>
    </xf>
    <xf numFmtId="0" fontId="11" fillId="2" borderId="6" xfId="0" applyFont="1" applyFill="1" applyBorder="1" applyAlignment="1">
      <alignment horizontal="right"/>
    </xf>
    <xf numFmtId="0" fontId="4" fillId="2" borderId="1" xfId="0" applyFont="1" applyFill="1" applyBorder="1" applyAlignment="1">
      <alignment horizontal="center" vertical="top"/>
    </xf>
  </cellXfs>
  <cellStyles count="27">
    <cellStyle name="20% - Акцент1 2" xfId="7"/>
    <cellStyle name="20% - Акцент2 2" xfId="8"/>
    <cellStyle name="20% - Акцент3 2" xfId="9"/>
    <cellStyle name="20% - Акцент4 2" xfId="10"/>
    <cellStyle name="20% - Акцент5 2" xfId="11"/>
    <cellStyle name="20% - Акцент6 2" xfId="12"/>
    <cellStyle name="40% - Акцент1 2" xfId="13"/>
    <cellStyle name="40% - Акцент2 2" xfId="14"/>
    <cellStyle name="40% - Акцент3 2" xfId="15"/>
    <cellStyle name="40% - Акцент4 2" xfId="16"/>
    <cellStyle name="40% - Акцент5 2" xfId="17"/>
    <cellStyle name="40% - Акцент6 2" xfId="18"/>
    <cellStyle name="60% - Акцент1 2" xfId="19"/>
    <cellStyle name="60% - Акцент2 2" xfId="20"/>
    <cellStyle name="60% - Акцент3 2" xfId="21"/>
    <cellStyle name="60% - Акцент4 2" xfId="22"/>
    <cellStyle name="60% - Акцент5 2" xfId="23"/>
    <cellStyle name="60% - Акцент6 2" xfId="24"/>
    <cellStyle name="Обычный" xfId="0" builtinId="0"/>
    <cellStyle name="Обычный 2" xfId="6"/>
    <cellStyle name="Обычный 3" xfId="5"/>
    <cellStyle name="Обычный 4" xfId="3"/>
    <cellStyle name="Обычный_Лист1" xfId="26"/>
    <cellStyle name="Обычный_Лист3" xfId="2"/>
    <cellStyle name="Финансовый" xfId="1" builtinId="3"/>
    <cellStyle name="Финансовый 2" xfId="25"/>
    <cellStyle name="Финансовый 3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6"/>
  <sheetViews>
    <sheetView tabSelected="1" topLeftCell="A22" workbookViewId="0">
      <selection activeCell="F32" sqref="F32"/>
    </sheetView>
  </sheetViews>
  <sheetFormatPr defaultRowHeight="15" x14ac:dyDescent="0.25"/>
  <cols>
    <col min="1" max="1" width="4.42578125" style="1" customWidth="1"/>
    <col min="2" max="2" width="68.28515625" style="1" customWidth="1"/>
    <col min="3" max="3" width="23.28515625" style="1" customWidth="1"/>
    <col min="4" max="4" width="28.7109375" style="1" customWidth="1"/>
    <col min="5" max="5" width="21.7109375" style="1" customWidth="1"/>
    <col min="6" max="6" width="25.28515625" style="1" customWidth="1"/>
    <col min="7" max="7" width="12" style="1" bestFit="1" customWidth="1"/>
    <col min="8" max="16384" width="9.140625" style="1"/>
  </cols>
  <sheetData>
    <row r="1" spans="1:7" ht="54.75" customHeight="1" thickBot="1" x14ac:dyDescent="0.3">
      <c r="A1" s="147" t="s">
        <v>31</v>
      </c>
      <c r="B1" s="147"/>
      <c r="C1" s="147"/>
      <c r="D1" s="147"/>
      <c r="E1" s="147"/>
    </row>
    <row r="2" spans="1:7" s="5" customFormat="1" ht="70.900000000000006" customHeight="1" thickBot="1" x14ac:dyDescent="0.3">
      <c r="A2" s="2" t="s">
        <v>0</v>
      </c>
      <c r="B2" s="3" t="s">
        <v>1</v>
      </c>
      <c r="C2" s="3" t="s">
        <v>2</v>
      </c>
      <c r="D2" s="4" t="s">
        <v>3</v>
      </c>
      <c r="E2" s="4" t="s">
        <v>4</v>
      </c>
    </row>
    <row r="3" spans="1:7" s="6" customFormat="1" ht="18" customHeight="1" thickBot="1" x14ac:dyDescent="0.3">
      <c r="A3" s="120" t="s">
        <v>5</v>
      </c>
      <c r="B3" s="121"/>
      <c r="C3" s="121"/>
      <c r="D3" s="121"/>
      <c r="E3" s="122"/>
    </row>
    <row r="4" spans="1:7" ht="54" customHeight="1" thickBot="1" x14ac:dyDescent="0.3">
      <c r="A4" s="7" t="s">
        <v>6</v>
      </c>
      <c r="B4" s="117" t="s">
        <v>7</v>
      </c>
      <c r="C4" s="118"/>
      <c r="D4" s="118"/>
      <c r="E4" s="119"/>
    </row>
    <row r="5" spans="1:7" ht="30.75" customHeight="1" thickBot="1" x14ac:dyDescent="0.3">
      <c r="A5" s="8"/>
      <c r="B5" s="9" t="s">
        <v>8</v>
      </c>
      <c r="C5" s="10">
        <v>293639.02</v>
      </c>
      <c r="D5" s="11">
        <v>288836.57838000002</v>
      </c>
      <c r="E5" s="11">
        <f>C5-D5</f>
        <v>4802.4416199999978</v>
      </c>
      <c r="F5" s="79"/>
    </row>
    <row r="6" spans="1:7" ht="30.75" customHeight="1" thickBot="1" x14ac:dyDescent="0.3">
      <c r="A6" s="12"/>
      <c r="B6" s="13" t="s">
        <v>9</v>
      </c>
      <c r="C6" s="14">
        <v>375547.89</v>
      </c>
      <c r="D6" s="15">
        <v>400145.15472000005</v>
      </c>
      <c r="E6" s="15">
        <f>C6-D6</f>
        <v>-24597.264720000036</v>
      </c>
      <c r="F6" s="79"/>
    </row>
    <row r="7" spans="1:7" ht="19.5" thickBot="1" x14ac:dyDescent="0.35">
      <c r="A7" s="123" t="s">
        <v>10</v>
      </c>
      <c r="B7" s="124"/>
      <c r="C7" s="16">
        <f>C5+C6</f>
        <v>669186.91</v>
      </c>
      <c r="D7" s="17">
        <f>SUM(D5:D6)</f>
        <v>688981.73310000007</v>
      </c>
      <c r="E7" s="17">
        <f>C7-D7</f>
        <v>-19794.823100000038</v>
      </c>
      <c r="F7" s="80"/>
      <c r="G7" s="43"/>
    </row>
    <row r="8" spans="1:7" ht="15.75" x14ac:dyDescent="0.25">
      <c r="A8" s="18"/>
      <c r="B8" s="19" t="s">
        <v>44</v>
      </c>
      <c r="C8" s="112">
        <v>120000</v>
      </c>
      <c r="D8" s="20">
        <f>30000+90000</f>
        <v>120000</v>
      </c>
      <c r="E8" s="20">
        <f>C8-D8</f>
        <v>0</v>
      </c>
    </row>
    <row r="9" spans="1:7" ht="15.75" x14ac:dyDescent="0.25">
      <c r="A9" s="21"/>
      <c r="B9" s="22" t="s">
        <v>49</v>
      </c>
      <c r="C9" s="113">
        <v>5000</v>
      </c>
      <c r="D9" s="114">
        <v>18928</v>
      </c>
      <c r="E9" s="23">
        <f t="shared" ref="E9:E16" si="0">C9-D9</f>
        <v>-13928</v>
      </c>
    </row>
    <row r="10" spans="1:7" ht="38.25" customHeight="1" x14ac:dyDescent="0.25">
      <c r="A10" s="21"/>
      <c r="B10" s="24" t="s">
        <v>48</v>
      </c>
      <c r="C10" s="113">
        <v>7200</v>
      </c>
      <c r="D10" s="114">
        <f>2534.4+7695</f>
        <v>10229.4</v>
      </c>
      <c r="E10" s="23">
        <f t="shared" si="0"/>
        <v>-3029.3999999999996</v>
      </c>
    </row>
    <row r="11" spans="1:7" ht="15.75" x14ac:dyDescent="0.25">
      <c r="A11" s="86"/>
      <c r="B11" s="104" t="s">
        <v>32</v>
      </c>
      <c r="C11" s="100">
        <v>10200</v>
      </c>
      <c r="D11" s="114"/>
      <c r="E11" s="23">
        <f t="shared" si="0"/>
        <v>10200</v>
      </c>
    </row>
    <row r="12" spans="1:7" ht="15.75" x14ac:dyDescent="0.25">
      <c r="A12" s="86"/>
      <c r="B12" s="104" t="s">
        <v>33</v>
      </c>
      <c r="C12" s="100">
        <v>12000</v>
      </c>
      <c r="D12" s="114"/>
      <c r="E12" s="23">
        <f t="shared" si="0"/>
        <v>12000</v>
      </c>
    </row>
    <row r="13" spans="1:7" ht="15.75" x14ac:dyDescent="0.25">
      <c r="A13" s="21"/>
      <c r="B13" s="104" t="s">
        <v>38</v>
      </c>
      <c r="C13" s="100">
        <v>15000</v>
      </c>
      <c r="D13" s="114">
        <v>23400</v>
      </c>
      <c r="E13" s="23">
        <f t="shared" si="0"/>
        <v>-8400</v>
      </c>
    </row>
    <row r="14" spans="1:7" ht="15.75" x14ac:dyDescent="0.25">
      <c r="A14" s="21"/>
      <c r="B14" s="104" t="s">
        <v>57</v>
      </c>
      <c r="C14" s="100">
        <v>22447.800000000003</v>
      </c>
      <c r="D14" s="114">
        <v>22160</v>
      </c>
      <c r="E14" s="23">
        <f t="shared" si="0"/>
        <v>287.80000000000291</v>
      </c>
    </row>
    <row r="15" spans="1:7" ht="15.75" x14ac:dyDescent="0.25">
      <c r="A15" s="21"/>
      <c r="B15" s="109" t="s">
        <v>52</v>
      </c>
      <c r="C15" s="100">
        <v>3000</v>
      </c>
      <c r="D15" s="114">
        <v>26996.5</v>
      </c>
      <c r="E15" s="23">
        <f t="shared" si="0"/>
        <v>-23996.5</v>
      </c>
    </row>
    <row r="16" spans="1:7" ht="26.25" thickBot="1" x14ac:dyDescent="0.3">
      <c r="A16" s="25"/>
      <c r="B16" s="110" t="s">
        <v>47</v>
      </c>
      <c r="C16" s="108">
        <v>2400</v>
      </c>
      <c r="D16" s="115">
        <v>9200</v>
      </c>
      <c r="E16" s="26">
        <f t="shared" si="0"/>
        <v>-6800</v>
      </c>
    </row>
    <row r="17" spans="1:6" ht="23.25" customHeight="1" thickBot="1" x14ac:dyDescent="0.3">
      <c r="A17" s="125" t="s">
        <v>11</v>
      </c>
      <c r="B17" s="126"/>
      <c r="C17" s="63">
        <f>SUM(C7:C16)</f>
        <v>866434.71000000008</v>
      </c>
      <c r="D17" s="64">
        <f>SUM(D7:D16)</f>
        <v>919895.63310000009</v>
      </c>
      <c r="E17" s="64">
        <f>C17-D17</f>
        <v>-53460.923100000015</v>
      </c>
    </row>
    <row r="18" spans="1:6" s="28" customFormat="1" ht="15.75" thickBot="1" x14ac:dyDescent="0.3">
      <c r="A18" s="27" t="s">
        <v>12</v>
      </c>
      <c r="B18" s="127" t="s">
        <v>13</v>
      </c>
      <c r="C18" s="128"/>
      <c r="D18" s="129"/>
    </row>
    <row r="19" spans="1:6" x14ac:dyDescent="0.25">
      <c r="A19" s="18"/>
      <c r="B19" s="88" t="s">
        <v>40</v>
      </c>
      <c r="C19" s="89">
        <v>74787.995999999999</v>
      </c>
      <c r="D19" s="29">
        <v>81720</v>
      </c>
      <c r="E19" s="29">
        <f>C19-D19</f>
        <v>-6932.0040000000008</v>
      </c>
    </row>
    <row r="20" spans="1:6" ht="15.75" thickBot="1" x14ac:dyDescent="0.3">
      <c r="A20" s="25"/>
      <c r="B20" s="87" t="s">
        <v>39</v>
      </c>
      <c r="C20" s="90">
        <v>12000</v>
      </c>
      <c r="D20" s="26">
        <v>12000</v>
      </c>
      <c r="E20" s="26">
        <f>C20-D20</f>
        <v>0</v>
      </c>
    </row>
    <row r="21" spans="1:6" ht="16.5" thickBot="1" x14ac:dyDescent="0.3">
      <c r="A21" s="130" t="s">
        <v>11</v>
      </c>
      <c r="B21" s="131"/>
      <c r="C21" s="65">
        <f>SUM(C19:C20)</f>
        <v>86787.995999999999</v>
      </c>
      <c r="D21" s="66">
        <f>SUM(D19:D20)</f>
        <v>93720</v>
      </c>
      <c r="E21" s="66">
        <f>C21-D21</f>
        <v>-6932.0040000000008</v>
      </c>
    </row>
    <row r="22" spans="1:6" s="28" customFormat="1" ht="15.75" thickBot="1" x14ac:dyDescent="0.3">
      <c r="A22" s="30" t="s">
        <v>14</v>
      </c>
      <c r="B22" s="127" t="s">
        <v>15</v>
      </c>
      <c r="C22" s="128"/>
      <c r="D22" s="129"/>
    </row>
    <row r="23" spans="1:6" x14ac:dyDescent="0.25">
      <c r="A23" s="21"/>
      <c r="B23" s="92" t="s">
        <v>36</v>
      </c>
      <c r="C23" s="93">
        <v>110880</v>
      </c>
      <c r="D23" s="29">
        <v>110880</v>
      </c>
      <c r="E23" s="31">
        <f>C23-D23</f>
        <v>0</v>
      </c>
    </row>
    <row r="24" spans="1:6" x14ac:dyDescent="0.25">
      <c r="A24" s="21"/>
      <c r="B24" s="91" t="s">
        <v>16</v>
      </c>
      <c r="C24" s="93">
        <v>41000</v>
      </c>
      <c r="D24" s="32">
        <v>41256</v>
      </c>
      <c r="E24" s="32">
        <f t="shared" ref="E24:E26" si="1">C24-D24</f>
        <v>-256</v>
      </c>
    </row>
    <row r="25" spans="1:6" x14ac:dyDescent="0.25">
      <c r="A25" s="21"/>
      <c r="B25" s="91" t="s">
        <v>37</v>
      </c>
      <c r="C25" s="93">
        <v>1500</v>
      </c>
      <c r="D25" s="32">
        <v>1500</v>
      </c>
      <c r="E25" s="32">
        <f t="shared" si="1"/>
        <v>0</v>
      </c>
    </row>
    <row r="26" spans="1:6" ht="15.75" thickBot="1" x14ac:dyDescent="0.3">
      <c r="A26" s="21"/>
      <c r="B26" s="91" t="s">
        <v>46</v>
      </c>
      <c r="C26" s="93">
        <v>5700</v>
      </c>
      <c r="D26" s="32">
        <v>5720</v>
      </c>
      <c r="E26" s="32">
        <f t="shared" si="1"/>
        <v>-20</v>
      </c>
    </row>
    <row r="27" spans="1:6" ht="16.5" thickBot="1" x14ac:dyDescent="0.3">
      <c r="A27" s="130" t="s">
        <v>11</v>
      </c>
      <c r="B27" s="131"/>
      <c r="C27" s="67">
        <f>SUM(C23:C26)</f>
        <v>159080</v>
      </c>
      <c r="D27" s="68">
        <f>SUM(D23:D26)</f>
        <v>159356</v>
      </c>
      <c r="E27" s="68">
        <f>C27-D27</f>
        <v>-276</v>
      </c>
    </row>
    <row r="28" spans="1:6" s="28" customFormat="1" ht="15.75" thickBot="1" x14ac:dyDescent="0.3">
      <c r="A28" s="71" t="s">
        <v>17</v>
      </c>
      <c r="B28" s="72" t="s">
        <v>30</v>
      </c>
      <c r="C28" s="73">
        <v>4000</v>
      </c>
      <c r="D28" s="74"/>
      <c r="E28" s="74">
        <f>C28-D28</f>
        <v>4000</v>
      </c>
    </row>
    <row r="29" spans="1:6" s="28" customFormat="1" ht="26.25" customHeight="1" thickBot="1" x14ac:dyDescent="0.3">
      <c r="A29" s="132" t="s">
        <v>18</v>
      </c>
      <c r="B29" s="133"/>
      <c r="C29" s="33">
        <f>C17+C21+C27+C28</f>
        <v>1116302.7060000002</v>
      </c>
      <c r="D29" s="34">
        <f>D28+D27+D21+D17</f>
        <v>1172971.6331000002</v>
      </c>
      <c r="E29" s="34">
        <f>C29-D29</f>
        <v>-56668.927099999972</v>
      </c>
    </row>
    <row r="30" spans="1:6" s="6" customFormat="1" ht="19.5" customHeight="1" thickBot="1" x14ac:dyDescent="0.3">
      <c r="A30" s="134" t="s">
        <v>19</v>
      </c>
      <c r="B30" s="135"/>
      <c r="C30" s="135"/>
      <c r="D30" s="135"/>
      <c r="E30" s="136"/>
    </row>
    <row r="31" spans="1:6" ht="60" customHeight="1" thickBot="1" x14ac:dyDescent="0.3">
      <c r="A31" s="7" t="s">
        <v>6</v>
      </c>
      <c r="B31" s="117" t="s">
        <v>20</v>
      </c>
      <c r="C31" s="118"/>
      <c r="D31" s="118"/>
      <c r="E31" s="119"/>
    </row>
    <row r="32" spans="1:6" ht="26.25" customHeight="1" x14ac:dyDescent="0.25">
      <c r="A32" s="18"/>
      <c r="B32" s="94" t="s">
        <v>21</v>
      </c>
      <c r="C32" s="97">
        <v>591363.34199999995</v>
      </c>
      <c r="D32" s="35">
        <v>568579.93000000005</v>
      </c>
      <c r="E32" s="35">
        <f>C32-D32</f>
        <v>22783.411999999895</v>
      </c>
      <c r="F32" s="43"/>
    </row>
    <row r="33" spans="1:6" x14ac:dyDescent="0.25">
      <c r="A33" s="21"/>
      <c r="B33" s="95" t="s">
        <v>54</v>
      </c>
      <c r="C33" s="98">
        <v>18000</v>
      </c>
      <c r="D33" s="111">
        <v>20670.88</v>
      </c>
      <c r="E33" s="36">
        <f t="shared" ref="E33:E36" si="2">C33-D33</f>
        <v>-2670.880000000001</v>
      </c>
    </row>
    <row r="34" spans="1:6" x14ac:dyDescent="0.25">
      <c r="A34" s="21"/>
      <c r="B34" s="95" t="s">
        <v>42</v>
      </c>
      <c r="C34" s="98">
        <v>6800</v>
      </c>
      <c r="D34" s="36">
        <v>10500</v>
      </c>
      <c r="E34" s="36">
        <f t="shared" si="2"/>
        <v>-3700</v>
      </c>
    </row>
    <row r="35" spans="1:6" x14ac:dyDescent="0.25">
      <c r="A35" s="21"/>
      <c r="B35" s="95" t="s">
        <v>53</v>
      </c>
      <c r="C35" s="98">
        <v>2000</v>
      </c>
      <c r="D35" s="36">
        <v>6127.59</v>
      </c>
      <c r="E35" s="36">
        <f t="shared" si="2"/>
        <v>-4127.59</v>
      </c>
      <c r="F35" s="37"/>
    </row>
    <row r="36" spans="1:6" ht="26.25" thickBot="1" x14ac:dyDescent="0.3">
      <c r="A36" s="25"/>
      <c r="B36" s="96" t="s">
        <v>41</v>
      </c>
      <c r="C36" s="99">
        <v>3000</v>
      </c>
      <c r="D36" s="38">
        <f>1000</f>
        <v>1000</v>
      </c>
      <c r="E36" s="38">
        <f t="shared" si="2"/>
        <v>2000</v>
      </c>
      <c r="F36" s="43"/>
    </row>
    <row r="37" spans="1:6" ht="25.5" customHeight="1" thickBot="1" x14ac:dyDescent="0.6">
      <c r="A37" s="137" t="s">
        <v>11</v>
      </c>
      <c r="B37" s="138"/>
      <c r="C37" s="69">
        <f>SUM(C32:C36)</f>
        <v>621163.34199999995</v>
      </c>
      <c r="D37" s="70">
        <f>SUM(D32:D36)</f>
        <v>606878.4</v>
      </c>
      <c r="E37" s="70">
        <f>C37-D37</f>
        <v>14284.941999999923</v>
      </c>
    </row>
    <row r="38" spans="1:6" ht="49.5" customHeight="1" thickBot="1" x14ac:dyDescent="0.3">
      <c r="A38" s="139" t="s">
        <v>22</v>
      </c>
      <c r="B38" s="140"/>
      <c r="C38" s="39">
        <f>C37+C29</f>
        <v>1737466.0480000002</v>
      </c>
      <c r="D38" s="39">
        <f>D37+D29</f>
        <v>1779850.0331000001</v>
      </c>
      <c r="E38" s="39">
        <f>C38-D38</f>
        <v>-42383.985099999933</v>
      </c>
    </row>
    <row r="39" spans="1:6" s="40" customFormat="1" ht="38.25" customHeight="1" thickBot="1" x14ac:dyDescent="0.3">
      <c r="A39" s="75" t="s">
        <v>23</v>
      </c>
      <c r="B39" s="76" t="s">
        <v>55</v>
      </c>
      <c r="C39" s="78">
        <v>12000</v>
      </c>
      <c r="D39" s="78">
        <v>193762.17</v>
      </c>
      <c r="E39" s="77">
        <f>C39-D39</f>
        <v>-181762.17</v>
      </c>
      <c r="F39" s="1"/>
    </row>
    <row r="40" spans="1:6" ht="50.25" customHeight="1" thickBot="1" x14ac:dyDescent="0.4">
      <c r="A40" s="141" t="s">
        <v>11</v>
      </c>
      <c r="B40" s="142"/>
      <c r="C40" s="41">
        <f>C38+C39</f>
        <v>1749466.0480000002</v>
      </c>
      <c r="D40" s="41">
        <f>D38+D39</f>
        <v>1973612.2031</v>
      </c>
      <c r="E40" s="42">
        <f>C40-D40</f>
        <v>-224146.15509999986</v>
      </c>
      <c r="F40" s="116">
        <v>178072.58</v>
      </c>
    </row>
    <row r="41" spans="1:6" x14ac:dyDescent="0.25">
      <c r="F41" s="43">
        <f>E40+F40</f>
        <v>-46073.575099999871</v>
      </c>
    </row>
    <row r="42" spans="1:6" ht="15.75" thickBot="1" x14ac:dyDescent="0.3">
      <c r="D42" s="43"/>
      <c r="E42" s="43"/>
    </row>
    <row r="43" spans="1:6" ht="18.600000000000001" customHeight="1" thickBot="1" x14ac:dyDescent="0.3">
      <c r="A43" s="143" t="s">
        <v>24</v>
      </c>
      <c r="B43" s="144"/>
      <c r="C43" s="44"/>
      <c r="D43" s="45"/>
      <c r="E43" s="46"/>
    </row>
    <row r="44" spans="1:6" ht="18.600000000000001" customHeight="1" thickBot="1" x14ac:dyDescent="0.3">
      <c r="A44" s="47"/>
      <c r="B44" s="48"/>
      <c r="C44" s="49" t="s">
        <v>34</v>
      </c>
      <c r="D44" s="50" t="s">
        <v>35</v>
      </c>
      <c r="E44" s="46"/>
    </row>
    <row r="45" spans="1:6" x14ac:dyDescent="0.25">
      <c r="A45" s="51">
        <v>1</v>
      </c>
      <c r="B45" s="106" t="s">
        <v>51</v>
      </c>
      <c r="C45" s="102">
        <v>7483</v>
      </c>
      <c r="D45" s="52">
        <v>7482.59</v>
      </c>
      <c r="E45" s="52">
        <f>C45-D45</f>
        <v>0.40999999999985448</v>
      </c>
    </row>
    <row r="46" spans="1:6" ht="15.75" x14ac:dyDescent="0.25">
      <c r="A46" s="21">
        <v>2</v>
      </c>
      <c r="B46" s="105" t="s">
        <v>45</v>
      </c>
      <c r="C46" s="101">
        <v>4040</v>
      </c>
      <c r="D46" s="53">
        <v>4040</v>
      </c>
      <c r="E46" s="53">
        <f t="shared" ref="E46:E48" si="3">C46-D46</f>
        <v>0</v>
      </c>
      <c r="F46" s="61"/>
    </row>
    <row r="47" spans="1:6" ht="15.75" x14ac:dyDescent="0.25">
      <c r="A47" s="51">
        <v>3</v>
      </c>
      <c r="B47" s="107" t="s">
        <v>56</v>
      </c>
      <c r="C47" s="103">
        <v>5777</v>
      </c>
      <c r="D47" s="54">
        <v>6777.41</v>
      </c>
      <c r="E47" s="54">
        <f t="shared" si="3"/>
        <v>-1000.4099999999999</v>
      </c>
      <c r="F47" s="61"/>
    </row>
    <row r="48" spans="1:6" ht="16.5" thickBot="1" x14ac:dyDescent="0.3">
      <c r="A48" s="51">
        <v>4</v>
      </c>
      <c r="B48" s="107" t="s">
        <v>43</v>
      </c>
      <c r="C48" s="103">
        <v>4300</v>
      </c>
      <c r="D48" s="54">
        <v>3300</v>
      </c>
      <c r="E48" s="54">
        <f t="shared" si="3"/>
        <v>1000</v>
      </c>
      <c r="F48" s="61"/>
    </row>
    <row r="49" spans="1:6" ht="19.5" thickBot="1" x14ac:dyDescent="0.35">
      <c r="A49" s="145" t="s">
        <v>25</v>
      </c>
      <c r="B49" s="146"/>
      <c r="C49" s="55">
        <f>SUM(C45:C48)</f>
        <v>21600</v>
      </c>
      <c r="D49" s="56">
        <f>SUM(D45:D48)</f>
        <v>21600</v>
      </c>
      <c r="E49" s="57">
        <f>C49-D49</f>
        <v>0</v>
      </c>
      <c r="F49" s="61"/>
    </row>
    <row r="50" spans="1:6" ht="19.5" thickBot="1" x14ac:dyDescent="0.35">
      <c r="A50" s="45"/>
      <c r="B50" s="58" t="s">
        <v>26</v>
      </c>
      <c r="C50" s="59">
        <f>C43-D49</f>
        <v>-21600</v>
      </c>
      <c r="D50" s="60"/>
      <c r="E50" s="46"/>
    </row>
    <row r="53" spans="1:6" s="61" customFormat="1" ht="15.75" x14ac:dyDescent="0.25">
      <c r="B53" s="62" t="s">
        <v>27</v>
      </c>
      <c r="C53" s="61" t="s">
        <v>28</v>
      </c>
      <c r="F53" s="1"/>
    </row>
    <row r="54" spans="1:6" s="61" customFormat="1" ht="15.75" x14ac:dyDescent="0.25">
      <c r="F54" s="1"/>
    </row>
    <row r="55" spans="1:6" s="61" customFormat="1" ht="22.5" customHeight="1" x14ac:dyDescent="0.25">
      <c r="B55" s="62" t="s">
        <v>29</v>
      </c>
      <c r="C55" s="61" t="s">
        <v>28</v>
      </c>
      <c r="F55" s="1"/>
    </row>
    <row r="56" spans="1:6" s="61" customFormat="1" ht="15.75" x14ac:dyDescent="0.25">
      <c r="F56" s="1"/>
    </row>
  </sheetData>
  <mergeCells count="17">
    <mergeCell ref="A37:B37"/>
    <mergeCell ref="A38:B38"/>
    <mergeCell ref="A40:B40"/>
    <mergeCell ref="A43:B43"/>
    <mergeCell ref="A49:B49"/>
    <mergeCell ref="B31:E31"/>
    <mergeCell ref="A1:E1"/>
    <mergeCell ref="A3:E3"/>
    <mergeCell ref="B4:E4"/>
    <mergeCell ref="A7:B7"/>
    <mergeCell ref="A17:B17"/>
    <mergeCell ref="B18:D18"/>
    <mergeCell ref="A21:B21"/>
    <mergeCell ref="B22:D22"/>
    <mergeCell ref="A27:B27"/>
    <mergeCell ref="A29:B29"/>
    <mergeCell ref="A30:E30"/>
  </mergeCells>
  <pageMargins left="0.78740157480314965" right="0.39370078740157483" top="0.19685039370078741" bottom="0.19685039370078741" header="0.31496062992125984" footer="0.31496062992125984"/>
  <pageSetup paperSize="9" scale="4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workbookViewId="0">
      <selection activeCell="G7" sqref="G7"/>
    </sheetView>
  </sheetViews>
  <sheetFormatPr defaultRowHeight="15" x14ac:dyDescent="0.25"/>
  <cols>
    <col min="1" max="1" width="13.140625" customWidth="1"/>
    <col min="2" max="2" width="13.140625" bestFit="1" customWidth="1"/>
    <col min="3" max="3" width="16.42578125" customWidth="1"/>
    <col min="4" max="4" width="11.85546875" customWidth="1"/>
    <col min="5" max="5" width="16.42578125" customWidth="1"/>
    <col min="6" max="6" width="20.28515625" customWidth="1"/>
    <col min="7" max="7" width="14" customWidth="1"/>
    <col min="8" max="8" width="13.85546875" customWidth="1"/>
  </cols>
  <sheetData>
    <row r="1" spans="1:8" x14ac:dyDescent="0.25">
      <c r="A1">
        <v>66331.48</v>
      </c>
      <c r="B1">
        <f>A1*0.051</f>
        <v>3382.9054799999994</v>
      </c>
      <c r="C1">
        <f>A1*0.22</f>
        <v>14592.925599999999</v>
      </c>
      <c r="D1">
        <f>A1*0.029</f>
        <v>1923.61292</v>
      </c>
      <c r="E1">
        <f>A1*0.002</f>
        <v>132.66296</v>
      </c>
      <c r="F1">
        <f>0.051+0.22+0.002+0.029</f>
        <v>0.30200000000000005</v>
      </c>
      <c r="G1">
        <v>60448</v>
      </c>
      <c r="H1">
        <f>G1*F1</f>
        <v>18255.296000000002</v>
      </c>
    </row>
    <row r="2" spans="1:8" x14ac:dyDescent="0.25">
      <c r="A2">
        <v>12342.97</v>
      </c>
      <c r="B2">
        <f t="shared" ref="B2:B5" si="0">A2*0.051</f>
        <v>629.49146999999994</v>
      </c>
      <c r="C2">
        <f t="shared" ref="C2:C5" si="1">A2*0.22</f>
        <v>2715.4533999999999</v>
      </c>
      <c r="D2">
        <f t="shared" ref="D2:D5" si="2">A2*0.029</f>
        <v>357.94612999999998</v>
      </c>
      <c r="E2">
        <f t="shared" ref="E2:E5" si="3">A2*0.002</f>
        <v>24.685939999999999</v>
      </c>
      <c r="G2">
        <v>20817.22</v>
      </c>
      <c r="H2">
        <f>G2*F1</f>
        <v>6286.8004400000009</v>
      </c>
    </row>
    <row r="3" spans="1:8" x14ac:dyDescent="0.25">
      <c r="A3">
        <v>146970.54999999999</v>
      </c>
      <c r="B3">
        <f t="shared" si="0"/>
        <v>7495.4980499999992</v>
      </c>
      <c r="C3">
        <f t="shared" si="1"/>
        <v>32333.520999999997</v>
      </c>
      <c r="D3">
        <f t="shared" si="2"/>
        <v>4262.1459500000001</v>
      </c>
      <c r="E3">
        <f t="shared" si="3"/>
        <v>293.94110000000001</v>
      </c>
      <c r="G3">
        <v>95453.56</v>
      </c>
      <c r="H3">
        <f>G3*F1</f>
        <v>28826.975120000003</v>
      </c>
    </row>
    <row r="4" spans="1:8" x14ac:dyDescent="0.25">
      <c r="A4">
        <v>64521.36</v>
      </c>
      <c r="B4">
        <f t="shared" si="0"/>
        <v>3290.5893599999999</v>
      </c>
      <c r="C4">
        <f t="shared" si="1"/>
        <v>14194.699200000001</v>
      </c>
      <c r="D4">
        <f t="shared" si="2"/>
        <v>1871.1194400000002</v>
      </c>
      <c r="E4">
        <f t="shared" si="3"/>
        <v>129.04272</v>
      </c>
      <c r="G4">
        <v>34723.94</v>
      </c>
      <c r="H4">
        <f>G4*F1</f>
        <v>10486.629880000002</v>
      </c>
    </row>
    <row r="5" spans="1:8" x14ac:dyDescent="0.25">
      <c r="A5">
        <v>10192</v>
      </c>
      <c r="B5">
        <f t="shared" si="0"/>
        <v>519.79199999999992</v>
      </c>
      <c r="C5">
        <f t="shared" si="1"/>
        <v>2242.2400000000002</v>
      </c>
      <c r="D5">
        <f t="shared" si="2"/>
        <v>295.56800000000004</v>
      </c>
      <c r="E5">
        <f t="shared" si="3"/>
        <v>20.384</v>
      </c>
      <c r="G5">
        <v>10397.969999999999</v>
      </c>
      <c r="H5">
        <f>G5*F1</f>
        <v>3140.1869400000005</v>
      </c>
    </row>
    <row r="6" spans="1:8" x14ac:dyDescent="0.25">
      <c r="A6" s="81">
        <f>SUM(A1:A5)</f>
        <v>300358.36</v>
      </c>
      <c r="B6" s="81">
        <f t="shared" ref="B6:E6" si="4">SUM(B1:B5)</f>
        <v>15318.276359999998</v>
      </c>
      <c r="C6" s="81">
        <f t="shared" si="4"/>
        <v>66078.839200000002</v>
      </c>
      <c r="D6" s="81">
        <f t="shared" si="4"/>
        <v>8710.3924399999996</v>
      </c>
      <c r="E6" s="81">
        <f t="shared" si="4"/>
        <v>600.71672000000001</v>
      </c>
      <c r="G6" s="81">
        <f>SUM(G1:G5)</f>
        <v>221840.69</v>
      </c>
      <c r="H6" s="81">
        <f>SUM(H1:H5)</f>
        <v>66995.888380000004</v>
      </c>
    </row>
    <row r="7" spans="1:8" ht="15.75" thickBot="1" x14ac:dyDescent="0.3">
      <c r="A7" s="85">
        <f>A6+B6+C6+D6+E6+9078.57</f>
        <v>400145.15472000005</v>
      </c>
      <c r="G7" s="85">
        <f>G6+H6</f>
        <v>288836.57838000002</v>
      </c>
    </row>
    <row r="8" spans="1:8" ht="15.75" thickBot="1" x14ac:dyDescent="0.3">
      <c r="A8" s="82">
        <v>375547.89</v>
      </c>
      <c r="B8" t="s">
        <v>50</v>
      </c>
      <c r="G8" s="83">
        <v>293639.02</v>
      </c>
      <c r="H8" t="s">
        <v>50</v>
      </c>
    </row>
    <row r="9" spans="1:8" ht="15.75" thickBot="1" x14ac:dyDescent="0.3">
      <c r="A9" s="85">
        <f>A7+G7</f>
        <v>688981.73310000007</v>
      </c>
      <c r="B9" s="85">
        <f>Лист1!F7-Лист3!A9</f>
        <v>-688981.73310000007</v>
      </c>
    </row>
    <row r="10" spans="1:8" ht="15.75" thickBot="1" x14ac:dyDescent="0.3">
      <c r="A10" s="84">
        <f>G8+A8</f>
        <v>669186.91</v>
      </c>
      <c r="B10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Лист3</vt:lpstr>
      <vt:lpstr>Лист2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2022-03-17T03:50:42Z</dcterms:modified>
</cp:coreProperties>
</file>