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 УЧЕТОМ ПОСТУПЛ. ОТ АРЕНДЫ" sheetId="1" state="visible" r:id="rId2"/>
    <sheet name="без учета поступления от аренды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<sst xmlns="http://schemas.openxmlformats.org/spreadsheetml/2006/main" count="130" uniqueCount="61">
  <si>
    <t xml:space="preserve">Утверждаю____________________</t>
  </si>
  <si>
    <t xml:space="preserve">Председатель ТСЖ «На Пирогова»</t>
  </si>
  <si>
    <t xml:space="preserve">В. П. Дегтярев</t>
  </si>
  <si>
    <t xml:space="preserve">CМЕТА НА 2019 ГОД (ПРОЕКТ)</t>
  </si>
  <si>
    <t xml:space="preserve">стоимости работ и услуг по содержанию и ремонту общего имущества в многоквартирном доме </t>
  </si>
  <si>
    <t xml:space="preserve">по адресу г. Новосибирск, ул. Пирогова, д.34.</t>
  </si>
  <si>
    <t xml:space="preserve">(Площадь жилых помещений — 4844,2 кв.м., нежилых — 470,1 кв.м.  Всего 5314,3 кв.м.)</t>
  </si>
  <si>
    <t xml:space="preserve">пп №</t>
  </si>
  <si>
    <t xml:space="preserve">Перечень работ/услуг</t>
  </si>
  <si>
    <t xml:space="preserve">Стоимость работ и услуг с января по март (ежемесячно)</t>
  </si>
  <si>
    <t xml:space="preserve">Стоимость работ и услуг с апрель  по декабрь (ежемесячно)</t>
  </si>
  <si>
    <t xml:space="preserve">Стоимость работ и услуг в год, руб.</t>
  </si>
  <si>
    <t xml:space="preserve">Цена работ и услуг на 1 кв. метр площ. Помещ./ месяц, руб.</t>
  </si>
  <si>
    <t xml:space="preserve">цена за кв.м. в 2018 году</t>
  </si>
  <si>
    <t xml:space="preserve">  I. СОДЕРЖАНИЕ ОБЩЕГО ИМУЩЕСТВА ДОМА</t>
  </si>
  <si>
    <t xml:space="preserve">1.</t>
  </si>
  <si>
    <t xml:space="preserve">Техническое обслуживание внутри домового инженерного  оборудования:                                                                                                                                                      Проведение технических осмотров, профилактического ремонта и незначительных неисправностей в системах отопления, водоснабжения, водоотведения, электроснабжения; промывка, консервация и расконсервация системы отопления, поверка приборов учета и т.д.</t>
  </si>
  <si>
    <t xml:space="preserve">ФОТ (с учетом налогов)  сантехника, электротехника, теплотехника. </t>
  </si>
  <si>
    <t xml:space="preserve">Аварийная служба</t>
  </si>
  <si>
    <t xml:space="preserve">Электро товары (лампочки и т.д.)</t>
  </si>
  <si>
    <t xml:space="preserve">Проф.обучение</t>
  </si>
  <si>
    <t xml:space="preserve">Составление паспорта теплоузла</t>
  </si>
  <si>
    <t xml:space="preserve">Промывка теплосистемы с арендой компрессора</t>
  </si>
  <si>
    <t xml:space="preserve">ИТОГО:</t>
  </si>
  <si>
    <t xml:space="preserve">2.</t>
  </si>
  <si>
    <t xml:space="preserve">Санитарное содержание мест общего пользования и уборка придомовой территории:
Подметание и влажная уборка лестничных клеток и лифтовых холлов, кабин лифта; подметание территории, сдвигание снега, механизированная уборка снега
</t>
  </si>
  <si>
    <t xml:space="preserve">ФОТ (с учетом налогов) уборщицы  и дворника</t>
  </si>
  <si>
    <t xml:space="preserve">Механизированная уборка снега 2 раза в год </t>
  </si>
  <si>
    <t xml:space="preserve">Материалы для уборщицы  и дворника</t>
  </si>
  <si>
    <t xml:space="preserve">3.</t>
  </si>
  <si>
    <t xml:space="preserve">Противопожарная безопасность:</t>
  </si>
  <si>
    <t xml:space="preserve">Обслуживание противопожарной автоматики</t>
  </si>
  <si>
    <t xml:space="preserve">Проверка гидравлической системы </t>
  </si>
  <si>
    <t xml:space="preserve">4.</t>
  </si>
  <si>
    <t xml:space="preserve">Обслуживание и диспетчеризация лифтов, включая страхование и освидетельствование</t>
  </si>
  <si>
    <t xml:space="preserve">Техобслуживание+диспетчеризация</t>
  </si>
  <si>
    <t xml:space="preserve">ГТС Ростелеком</t>
  </si>
  <si>
    <t xml:space="preserve">Страхование</t>
  </si>
  <si>
    <t xml:space="preserve">Освидетельствование</t>
  </si>
  <si>
    <t xml:space="preserve">5.</t>
  </si>
  <si>
    <t xml:space="preserve">Дератизация, дезинсекция </t>
  </si>
  <si>
    <t xml:space="preserve">ИТОГО   СОДЕРЖАНИЕ ОБЩЕГО ИМУЩЕСТВА ДОМА :</t>
  </si>
  <si>
    <t xml:space="preserve">II. УПРАВЛЕНИЕ МНОГОКВАРТИРНЫМ ДОМОМ</t>
  </si>
  <si>
    <t xml:space="preserve">Управление многоквартирным домом: планирование работ по содержанию и ремонту общего имущества, планирование финансовых и технических ресурсов, заключение договоров с ресурса снабжающими и подрядными организациями, контроль качества выполнения работ, ведение бухгалтерского учета, проведение оплаты работ и услуг в соответствии с заключенными договорами, работа с населением,взыскание задолженности по оплате ЖКУ и пр.</t>
  </si>
  <si>
    <t xml:space="preserve">ФОТ (включая налоги) бухгалтера и вознаграждение председателя </t>
  </si>
  <si>
    <t xml:space="preserve">Услуги банка</t>
  </si>
  <si>
    <t xml:space="preserve">Ревизор</t>
  </si>
  <si>
    <t xml:space="preserve">Канцтовары, картриджи и пр</t>
  </si>
  <si>
    <t xml:space="preserve">Расходы по взысканию задолженности (юридические услуги и пр.)</t>
  </si>
  <si>
    <t xml:space="preserve">Непредвиденные расходы </t>
  </si>
  <si>
    <t xml:space="preserve">ИТОГО ЗА СОДЕРЖАНИЕ ОБЩЕГО ИМУЩЕСТВА ДОМА И УПРАВЛЕНИЕ МНОГОКВАРТИРНЫМ ДОМОМ:</t>
  </si>
  <si>
    <t xml:space="preserve">III.</t>
  </si>
  <si>
    <t xml:space="preserve">ТЕКУЩИЙ РЕМОНТ</t>
  </si>
  <si>
    <t xml:space="preserve">Затраты на управление многоквартирным домом за счет поступления от арендаторов в 2018 году.</t>
  </si>
  <si>
    <t xml:space="preserve">Поступило от арендаторов:</t>
  </si>
  <si>
    <t xml:space="preserve">Канц товары</t>
  </si>
  <si>
    <t xml:space="preserve">ИТОГО затраты:</t>
  </si>
  <si>
    <t xml:space="preserve">Остаток поступивших средств:</t>
  </si>
  <si>
    <t xml:space="preserve">Затраты на управление многоквартирным домом за счет поступления от возмещения за юриста в 2018 году.</t>
  </si>
  <si>
    <t xml:space="preserve">Поступило за юриста:</t>
  </si>
  <si>
    <t xml:space="preserve">CМЕТА НА 2019 ГОД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</si>
</sst>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rgb="FFEBF1DE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C3D69B"/>
        <bgColor rgb="FFD7E4BD"/>
      </patternFill>
    </fill>
    <fill>
      <patternFill patternType="solid">
        <fgColor rgb="FFB7DEE8"/>
        <bgColor rgb="FFD9D9D9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4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2" fillId="0" borderId="1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9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2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9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1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1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19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2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3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3" fillId="0" borderId="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6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2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0" borderId="4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4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3" borderId="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5" fillId="4" borderId="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4" borderId="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4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8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9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1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3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14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15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0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9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2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9" fillId="5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5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6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6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6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8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29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18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3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3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7" fillId="6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7" fillId="6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33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35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36" xfId="15" applyFont="true" applyBorder="true" applyAlignment="true" applyProtection="tru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G54" activeCellId="0" sqref="G54"/>
    </sheetView>
  </sheetViews>
  <sheetFormatPr defaultRowHeight="14.4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38.89"/>
    <col collapsed="false" customWidth="true" hidden="false" outlineLevel="0" max="3" min="3" style="0" width="18.33"/>
    <col collapsed="false" customWidth="true" hidden="false" outlineLevel="0" max="4" min="4" style="0" width="18.44"/>
    <col collapsed="false" customWidth="true" hidden="false" outlineLevel="0" max="5" min="5" style="0" width="18.89"/>
    <col collapsed="false" customWidth="true" hidden="false" outlineLevel="0" max="7" min="6" style="0" width="9.89"/>
    <col collapsed="false" customWidth="true" hidden="false" outlineLevel="0" max="1025" min="8" style="0" width="8.67"/>
  </cols>
  <sheetData>
    <row r="1" customFormat="false" ht="20.4" hidden="false" customHeight="true" outlineLevel="0" collapsed="false">
      <c r="E1" s="1" t="s">
        <v>0</v>
      </c>
    </row>
    <row r="2" customFormat="false" ht="15.6" hidden="false" customHeight="false" outlineLevel="0" collapsed="false">
      <c r="E2" s="1" t="s">
        <v>1</v>
      </c>
    </row>
    <row r="3" customFormat="false" ht="15.6" hidden="false" customHeight="false" outlineLevel="0" collapsed="false">
      <c r="E3" s="1" t="s">
        <v>2</v>
      </c>
    </row>
    <row r="4" customFormat="false" ht="17.4" hidden="false" customHeight="false" outlineLevel="0" collapsed="false">
      <c r="A4" s="2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</row>
    <row r="5" customFormat="false" ht="15.6" hidden="false" customHeight="false" outlineLevel="0" collapsed="false">
      <c r="A5" s="4" t="s">
        <v>4</v>
      </c>
      <c r="B5" s="4"/>
      <c r="C5" s="4"/>
      <c r="D5" s="4"/>
      <c r="E5" s="4"/>
      <c r="F5" s="4"/>
      <c r="G5" s="3"/>
      <c r="H5" s="3"/>
      <c r="I5" s="3"/>
      <c r="J5" s="3"/>
      <c r="K5" s="3"/>
    </row>
    <row r="6" customFormat="false" ht="15.6" hidden="false" customHeight="false" outlineLevel="0" collapsed="false">
      <c r="A6" s="4" t="s">
        <v>5</v>
      </c>
      <c r="B6" s="4"/>
      <c r="C6" s="4"/>
      <c r="D6" s="4"/>
      <c r="E6" s="4"/>
      <c r="F6" s="4"/>
      <c r="G6" s="3"/>
      <c r="H6" s="3"/>
      <c r="I6" s="3"/>
      <c r="J6" s="3"/>
      <c r="K6" s="3"/>
    </row>
    <row r="7" customFormat="false" ht="16.2" hidden="false" customHeight="false" outlineLevel="0" collapsed="false">
      <c r="A7" s="4" t="s">
        <v>6</v>
      </c>
      <c r="B7" s="4"/>
      <c r="C7" s="4"/>
      <c r="D7" s="4"/>
      <c r="E7" s="4"/>
      <c r="F7" s="4"/>
      <c r="G7" s="3"/>
      <c r="H7" s="3"/>
      <c r="I7" s="3"/>
      <c r="J7" s="3"/>
      <c r="K7" s="3"/>
    </row>
    <row r="8" s="9" customFormat="true" ht="70.8" hidden="false" customHeight="true" outlineLevel="0" collapsed="false">
      <c r="A8" s="5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7" t="s">
        <v>12</v>
      </c>
      <c r="G8" s="8" t="s">
        <v>13</v>
      </c>
    </row>
    <row r="9" s="11" customFormat="true" ht="18" hidden="false" customHeight="true" outlineLevel="0" collapsed="false">
      <c r="A9" s="10" t="s">
        <v>14</v>
      </c>
      <c r="B9" s="10"/>
      <c r="C9" s="10"/>
      <c r="D9" s="10"/>
      <c r="E9" s="10"/>
      <c r="F9" s="10"/>
      <c r="G9" s="10"/>
    </row>
    <row r="10" customFormat="false" ht="42" hidden="false" customHeight="true" outlineLevel="0" collapsed="false">
      <c r="A10" s="12" t="s">
        <v>15</v>
      </c>
      <c r="B10" s="13" t="s">
        <v>16</v>
      </c>
      <c r="C10" s="13"/>
      <c r="D10" s="13"/>
      <c r="E10" s="13"/>
      <c r="F10" s="13"/>
      <c r="G10" s="14"/>
    </row>
    <row r="11" customFormat="false" ht="26.4" hidden="false" customHeight="true" outlineLevel="0" collapsed="false">
      <c r="A11" s="15"/>
      <c r="B11" s="16" t="s">
        <v>17</v>
      </c>
      <c r="C11" s="17" t="n">
        <v>23109.97</v>
      </c>
      <c r="D11" s="18" t="n">
        <v>23109.97</v>
      </c>
      <c r="E11" s="19" t="n">
        <f aca="false">C11*12</f>
        <v>277319.64</v>
      </c>
      <c r="F11" s="20" t="n">
        <f aca="false">ROUND(E11/12/5314.3,2)</f>
        <v>4.35</v>
      </c>
      <c r="G11" s="21" t="n">
        <v>4.02</v>
      </c>
    </row>
    <row r="12" customFormat="false" ht="15.6" hidden="false" customHeight="false" outlineLevel="0" collapsed="false">
      <c r="A12" s="22"/>
      <c r="B12" s="23" t="s">
        <v>18</v>
      </c>
      <c r="C12" s="24" t="n">
        <v>10000</v>
      </c>
      <c r="D12" s="24" t="n">
        <v>10000</v>
      </c>
      <c r="E12" s="25" t="n">
        <f aca="false">D12*12</f>
        <v>120000</v>
      </c>
      <c r="F12" s="26" t="n">
        <f aca="false">ROUND(E12/12/5314.3,2)</f>
        <v>1.88</v>
      </c>
      <c r="G12" s="27" t="n">
        <v>1.88</v>
      </c>
    </row>
    <row r="13" customFormat="false" ht="14.4" hidden="false" customHeight="false" outlineLevel="0" collapsed="false">
      <c r="A13" s="22"/>
      <c r="B13" s="23" t="s">
        <v>19</v>
      </c>
      <c r="C13" s="24" t="n">
        <f aca="false">ROUND(5000/12,2)</f>
        <v>416.67</v>
      </c>
      <c r="D13" s="24" t="n">
        <f aca="false">ROUND(5000/12,2)</f>
        <v>416.67</v>
      </c>
      <c r="E13" s="25" t="n">
        <v>5000</v>
      </c>
      <c r="F13" s="28" t="n">
        <f aca="false">ROUND(E13/12/5314.3,2)</f>
        <v>0.08</v>
      </c>
      <c r="G13" s="27" t="n">
        <v>0.08</v>
      </c>
    </row>
    <row r="14" customFormat="false" ht="14.4" hidden="false" customHeight="false" outlineLevel="0" collapsed="false">
      <c r="A14" s="22"/>
      <c r="B14" s="23" t="s">
        <v>20</v>
      </c>
      <c r="C14" s="24" t="n">
        <v>333.33</v>
      </c>
      <c r="D14" s="24" t="n">
        <v>333.333</v>
      </c>
      <c r="E14" s="25" t="n">
        <f aca="false">D14*12</f>
        <v>3999.996</v>
      </c>
      <c r="F14" s="28" t="n">
        <f aca="false">ROUND(E14/12/5314.3,2)</f>
        <v>0.06</v>
      </c>
      <c r="G14" s="27" t="n">
        <v>0.06</v>
      </c>
    </row>
    <row r="15" customFormat="false" ht="14.4" hidden="false" customHeight="false" outlineLevel="0" collapsed="false">
      <c r="A15" s="22"/>
      <c r="B15" s="23" t="s">
        <v>21</v>
      </c>
      <c r="C15" s="24" t="n">
        <v>58.33</v>
      </c>
      <c r="D15" s="24" t="n">
        <v>58.333</v>
      </c>
      <c r="E15" s="25" t="n">
        <f aca="false">D15*12</f>
        <v>699.996</v>
      </c>
      <c r="F15" s="28" t="n">
        <f aca="false">ROUND(E15/12/5314.3,2)</f>
        <v>0.01</v>
      </c>
      <c r="G15" s="27" t="n">
        <v>0.01</v>
      </c>
    </row>
    <row r="16" customFormat="false" ht="15" hidden="false" customHeight="false" outlineLevel="0" collapsed="false">
      <c r="A16" s="29"/>
      <c r="B16" s="23" t="s">
        <v>22</v>
      </c>
      <c r="C16" s="30" t="n">
        <v>166.67</v>
      </c>
      <c r="D16" s="30" t="n">
        <v>166.6666</v>
      </c>
      <c r="E16" s="31" t="n">
        <f aca="false">D16*12</f>
        <v>1999.9992</v>
      </c>
      <c r="F16" s="32" t="n">
        <f aca="false">ROUND(E16/12/5314.3,2)</f>
        <v>0.03</v>
      </c>
      <c r="G16" s="33" t="n">
        <v>0.03</v>
      </c>
    </row>
    <row r="17" customFormat="false" ht="16.2" hidden="false" customHeight="true" outlineLevel="0" collapsed="false">
      <c r="A17" s="34" t="s">
        <v>23</v>
      </c>
      <c r="B17" s="34"/>
      <c r="C17" s="35" t="n">
        <f aca="false">SUM(C11:C16)</f>
        <v>34084.97</v>
      </c>
      <c r="D17" s="35" t="n">
        <f aca="false">SUM(D11:D16)</f>
        <v>34084.9726</v>
      </c>
      <c r="E17" s="36" t="n">
        <f aca="false">SUM(E11:E16)</f>
        <v>409019.6312</v>
      </c>
      <c r="F17" s="37" t="n">
        <f aca="false">SUM(F11:F16)</f>
        <v>6.41</v>
      </c>
      <c r="G17" s="38" t="n">
        <f aca="false">SUM(G11:G16)</f>
        <v>6.08</v>
      </c>
      <c r="H17" s="39"/>
      <c r="I17" s="39"/>
    </row>
    <row r="18" s="42" customFormat="true" ht="15" hidden="false" customHeight="true" outlineLevel="0" collapsed="false">
      <c r="A18" s="12" t="s">
        <v>24</v>
      </c>
      <c r="B18" s="40" t="s">
        <v>25</v>
      </c>
      <c r="C18" s="40"/>
      <c r="D18" s="40"/>
      <c r="E18" s="40"/>
      <c r="F18" s="40"/>
      <c r="G18" s="41"/>
    </row>
    <row r="19" customFormat="false" ht="28.2" hidden="false" customHeight="false" outlineLevel="0" collapsed="false">
      <c r="A19" s="15"/>
      <c r="B19" s="16" t="s">
        <v>26</v>
      </c>
      <c r="C19" s="17" t="n">
        <v>29916.6616666667</v>
      </c>
      <c r="D19" s="18" t="n">
        <v>29916.66</v>
      </c>
      <c r="E19" s="19" t="n">
        <f aca="false">D19*12</f>
        <v>358999.92</v>
      </c>
      <c r="F19" s="20" t="n">
        <f aca="false">ROUND(E19/12/5314.3,2)</f>
        <v>5.63</v>
      </c>
      <c r="G19" s="21" t="n">
        <v>4.8</v>
      </c>
    </row>
    <row r="20" customFormat="false" ht="15.6" hidden="false" customHeight="false" outlineLevel="0" collapsed="false">
      <c r="A20" s="22"/>
      <c r="B20" s="23" t="s">
        <v>27</v>
      </c>
      <c r="C20" s="24" t="n">
        <v>1250</v>
      </c>
      <c r="D20" s="24" t="n">
        <v>1250</v>
      </c>
      <c r="E20" s="25" t="n">
        <f aca="false">D20*12</f>
        <v>15000</v>
      </c>
      <c r="F20" s="26" t="n">
        <f aca="false">ROUND(E20/12/5314.3,2)</f>
        <v>0.24</v>
      </c>
      <c r="G20" s="27" t="n">
        <v>0.24</v>
      </c>
    </row>
    <row r="21" customFormat="false" ht="15" hidden="false" customHeight="false" outlineLevel="0" collapsed="false">
      <c r="A21" s="29"/>
      <c r="B21" s="43" t="s">
        <v>28</v>
      </c>
      <c r="C21" s="30" t="n">
        <v>300</v>
      </c>
      <c r="D21" s="30" t="n">
        <v>300</v>
      </c>
      <c r="E21" s="31" t="n">
        <f aca="false">D21*12</f>
        <v>3600</v>
      </c>
      <c r="F21" s="32" t="n">
        <f aca="false">ROUND(E21/12/5314.3,2)</f>
        <v>0.06</v>
      </c>
      <c r="G21" s="33" t="n">
        <v>0.06</v>
      </c>
    </row>
    <row r="22" customFormat="false" ht="16.2" hidden="false" customHeight="true" outlineLevel="0" collapsed="false">
      <c r="A22" s="34" t="s">
        <v>23</v>
      </c>
      <c r="B22" s="34"/>
      <c r="C22" s="35" t="n">
        <f aca="false">SUM(C19:C21)</f>
        <v>31466.6616666667</v>
      </c>
      <c r="D22" s="35" t="n">
        <f aca="false">SUM(D19:D21)</f>
        <v>31466.66</v>
      </c>
      <c r="E22" s="36" t="n">
        <f aca="false">SUM(E19:E21)</f>
        <v>377599.92</v>
      </c>
      <c r="F22" s="44" t="n">
        <f aca="false">SUM(F19:F21)</f>
        <v>5.93</v>
      </c>
      <c r="G22" s="44" t="n">
        <f aca="false">SUM(G19:G21)</f>
        <v>5.1</v>
      </c>
      <c r="I22" s="39"/>
    </row>
    <row r="23" s="42" customFormat="true" ht="15" hidden="false" customHeight="true" outlineLevel="0" collapsed="false">
      <c r="A23" s="41" t="s">
        <v>29</v>
      </c>
      <c r="B23" s="40" t="s">
        <v>30</v>
      </c>
      <c r="C23" s="40"/>
      <c r="D23" s="40"/>
      <c r="E23" s="40"/>
      <c r="F23" s="40"/>
      <c r="G23" s="41"/>
    </row>
    <row r="24" customFormat="false" ht="14.4" hidden="false" customHeight="false" outlineLevel="0" collapsed="false">
      <c r="A24" s="15"/>
      <c r="B24" s="45" t="s">
        <v>31</v>
      </c>
      <c r="C24" s="46" t="n">
        <v>4410</v>
      </c>
      <c r="D24" s="46" t="n">
        <v>4410</v>
      </c>
      <c r="E24" s="47" t="n">
        <f aca="false">D24*12</f>
        <v>52920</v>
      </c>
      <c r="F24" s="48" t="n">
        <f aca="false">ROUND(E24/12/5314.3,2)</f>
        <v>0.83</v>
      </c>
      <c r="G24" s="49" t="n">
        <v>0.83</v>
      </c>
    </row>
    <row r="25" customFormat="false" ht="15" hidden="false" customHeight="false" outlineLevel="0" collapsed="false">
      <c r="A25" s="29"/>
      <c r="B25" s="43" t="s">
        <v>32</v>
      </c>
      <c r="C25" s="50" t="n">
        <v>1000</v>
      </c>
      <c r="D25" s="50" t="n">
        <v>1000</v>
      </c>
      <c r="E25" s="51" t="n">
        <f aca="false">D25*12</f>
        <v>12000</v>
      </c>
      <c r="F25" s="32" t="n">
        <f aca="false">ROUND(E25/12/5314.3,2)</f>
        <v>0.19</v>
      </c>
      <c r="G25" s="52" t="n">
        <v>0.19</v>
      </c>
    </row>
    <row r="26" customFormat="false" ht="16.2" hidden="false" customHeight="true" outlineLevel="0" collapsed="false">
      <c r="A26" s="34" t="s">
        <v>23</v>
      </c>
      <c r="B26" s="34"/>
      <c r="C26" s="53" t="n">
        <f aca="false">SUM(C24:C25)</f>
        <v>5410</v>
      </c>
      <c r="D26" s="53" t="n">
        <f aca="false">SUM(D24:D25)</f>
        <v>5410</v>
      </c>
      <c r="E26" s="54" t="n">
        <f aca="false">SUM(E24:E25)</f>
        <v>64920</v>
      </c>
      <c r="F26" s="53" t="n">
        <f aca="false">SUM(F24:F25)</f>
        <v>1.02</v>
      </c>
      <c r="G26" s="55" t="n">
        <f aca="false">SUM(G24:G25)</f>
        <v>1.02</v>
      </c>
    </row>
    <row r="27" s="42" customFormat="true" ht="15" hidden="false" customHeight="true" outlineLevel="0" collapsed="false">
      <c r="A27" s="12" t="s">
        <v>33</v>
      </c>
      <c r="B27" s="40" t="s">
        <v>34</v>
      </c>
      <c r="C27" s="40"/>
      <c r="D27" s="40"/>
      <c r="E27" s="40"/>
      <c r="F27" s="40"/>
      <c r="G27" s="56"/>
    </row>
    <row r="28" customFormat="false" ht="14.4" hidden="false" customHeight="false" outlineLevel="0" collapsed="false">
      <c r="A28" s="57"/>
      <c r="B28" s="45" t="s">
        <v>35</v>
      </c>
      <c r="C28" s="24" t="n">
        <v>8840</v>
      </c>
      <c r="D28" s="24" t="n">
        <v>8840</v>
      </c>
      <c r="E28" s="25" t="n">
        <f aca="false">D28*12</f>
        <v>106080</v>
      </c>
      <c r="F28" s="58" t="n">
        <f aca="false">ROUND(E28/12/5314.3,2)</f>
        <v>1.66</v>
      </c>
      <c r="G28" s="59" t="n">
        <v>1.66</v>
      </c>
    </row>
    <row r="29" customFormat="false" ht="14.4" hidden="false" customHeight="false" outlineLevel="0" collapsed="false">
      <c r="A29" s="57"/>
      <c r="B29" s="23" t="s">
        <v>36</v>
      </c>
      <c r="C29" s="24" t="n">
        <v>3380.7</v>
      </c>
      <c r="D29" s="24" t="n">
        <v>3380.7</v>
      </c>
      <c r="E29" s="25" t="n">
        <f aca="false">D29*12</f>
        <v>40568.4</v>
      </c>
      <c r="F29" s="60" t="n">
        <f aca="false">ROUND(E29/12/5314.3,2)</f>
        <v>0.64</v>
      </c>
      <c r="G29" s="61" t="n">
        <v>0.64</v>
      </c>
    </row>
    <row r="30" customFormat="false" ht="14.4" hidden="false" customHeight="false" outlineLevel="0" collapsed="false">
      <c r="A30" s="57"/>
      <c r="B30" s="23" t="s">
        <v>37</v>
      </c>
      <c r="C30" s="24" t="n">
        <v>291.67</v>
      </c>
      <c r="D30" s="24" t="n">
        <v>291.6666</v>
      </c>
      <c r="E30" s="25" t="n">
        <f aca="false">D30*12</f>
        <v>3499.9992</v>
      </c>
      <c r="F30" s="60" t="n">
        <f aca="false">ROUND(E30/12/5314.3,2)</f>
        <v>0.05</v>
      </c>
      <c r="G30" s="61" t="n">
        <v>0.05</v>
      </c>
    </row>
    <row r="31" customFormat="false" ht="15" hidden="false" customHeight="false" outlineLevel="0" collapsed="false">
      <c r="A31" s="57"/>
      <c r="B31" s="23" t="s">
        <v>38</v>
      </c>
      <c r="C31" s="24" t="n">
        <v>316.67</v>
      </c>
      <c r="D31" s="24" t="n">
        <v>316.67</v>
      </c>
      <c r="E31" s="25" t="n">
        <f aca="false">D31*12</f>
        <v>3800.04</v>
      </c>
      <c r="F31" s="60" t="n">
        <f aca="false">ROUND(E31/12/5314.3,2)</f>
        <v>0.06</v>
      </c>
      <c r="G31" s="62" t="n">
        <v>0.06</v>
      </c>
    </row>
    <row r="32" customFormat="false" ht="16.2" hidden="false" customHeight="true" outlineLevel="0" collapsed="false">
      <c r="A32" s="34" t="s">
        <v>23</v>
      </c>
      <c r="B32" s="34"/>
      <c r="C32" s="63" t="n">
        <f aca="false">SUM(C28:C31)</f>
        <v>12829.04</v>
      </c>
      <c r="D32" s="63" t="n">
        <f aca="false">SUM(D28:D31)</f>
        <v>12829.0366</v>
      </c>
      <c r="E32" s="64" t="n">
        <f aca="false">SUM(E28:E31)</f>
        <v>153948.4392</v>
      </c>
      <c r="F32" s="65" t="n">
        <f aca="false">SUM(F28:F31)</f>
        <v>2.41</v>
      </c>
      <c r="G32" s="65" t="n">
        <f aca="false">SUM(G28:G31)</f>
        <v>2.41</v>
      </c>
    </row>
    <row r="33" s="42" customFormat="true" ht="15" hidden="false" customHeight="false" outlineLevel="0" collapsed="false">
      <c r="A33" s="12" t="s">
        <v>39</v>
      </c>
      <c r="B33" s="66" t="s">
        <v>40</v>
      </c>
      <c r="C33" s="67" t="n">
        <v>193.77</v>
      </c>
      <c r="D33" s="68" t="n">
        <v>193.77</v>
      </c>
      <c r="E33" s="69" t="n">
        <f aca="false">D33*12</f>
        <v>2325.24</v>
      </c>
      <c r="F33" s="69" t="n">
        <f aca="false">ROUND(E33/12/5314.3,2)</f>
        <v>0.04</v>
      </c>
      <c r="G33" s="70" t="n">
        <v>0.04</v>
      </c>
    </row>
    <row r="34" s="42" customFormat="true" ht="18" hidden="false" customHeight="true" outlineLevel="0" collapsed="false">
      <c r="A34" s="71" t="s">
        <v>41</v>
      </c>
      <c r="B34" s="71"/>
      <c r="C34" s="72" t="n">
        <f aca="false">C17+C22+C26+C32+C33</f>
        <v>83984.4416666667</v>
      </c>
      <c r="D34" s="72" t="n">
        <f aca="false">D17+D22+D26+D32+D33</f>
        <v>83984.4392</v>
      </c>
      <c r="E34" s="72" t="n">
        <f aca="false">E17+E22+E26+E32+E33</f>
        <v>1007813.2304</v>
      </c>
      <c r="F34" s="73" t="n">
        <f aca="false">F17+F22+F26+F32+F33</f>
        <v>15.81</v>
      </c>
      <c r="G34" s="74" t="n">
        <f aca="false">G33+G32+G26+G22+G17+1.08</f>
        <v>15.73</v>
      </c>
    </row>
    <row r="35" s="11" customFormat="true" ht="18" hidden="false" customHeight="true" outlineLevel="0" collapsed="false">
      <c r="A35" s="75" t="s">
        <v>42</v>
      </c>
      <c r="B35" s="75"/>
      <c r="C35" s="75"/>
      <c r="D35" s="75"/>
      <c r="E35" s="75"/>
      <c r="F35" s="75"/>
      <c r="G35" s="75"/>
    </row>
    <row r="36" customFormat="false" ht="15" hidden="false" customHeight="true" outlineLevel="0" collapsed="false">
      <c r="A36" s="12" t="s">
        <v>15</v>
      </c>
      <c r="B36" s="13" t="s">
        <v>43</v>
      </c>
      <c r="C36" s="13"/>
      <c r="D36" s="13"/>
      <c r="E36" s="13"/>
      <c r="F36" s="13"/>
      <c r="G36" s="14"/>
    </row>
    <row r="37" customFormat="false" ht="27" hidden="false" customHeight="false" outlineLevel="0" collapsed="false">
      <c r="A37" s="15"/>
      <c r="B37" s="76" t="s">
        <v>44</v>
      </c>
      <c r="C37" s="77" t="n">
        <v>43682.1016666667</v>
      </c>
      <c r="D37" s="77" t="n">
        <v>43682.1016666667</v>
      </c>
      <c r="E37" s="78" t="n">
        <f aca="false">D37*12</f>
        <v>524185.22</v>
      </c>
      <c r="F37" s="79" t="n">
        <f aca="false">ROUND(E37/12/5314.3,2)</f>
        <v>8.22</v>
      </c>
      <c r="G37" s="59" t="n">
        <v>7.26</v>
      </c>
    </row>
    <row r="38" customFormat="false" ht="14.4" hidden="false" customHeight="false" outlineLevel="0" collapsed="false">
      <c r="A38" s="22"/>
      <c r="B38" s="80" t="s">
        <v>45</v>
      </c>
      <c r="C38" s="81" t="n">
        <f aca="false">18000/12</f>
        <v>1500</v>
      </c>
      <c r="D38" s="81" t="n">
        <f aca="false">C38</f>
        <v>1500</v>
      </c>
      <c r="E38" s="82" t="n">
        <f aca="false">D38*12</f>
        <v>18000</v>
      </c>
      <c r="F38" s="83" t="n">
        <f aca="false">ROUND(E38/12/5314.3,2)</f>
        <v>0.28</v>
      </c>
      <c r="G38" s="61" t="n">
        <v>0.32</v>
      </c>
    </row>
    <row r="39" customFormat="false" ht="14.4" hidden="false" customHeight="false" outlineLevel="0" collapsed="false">
      <c r="A39" s="22"/>
      <c r="B39" s="80" t="s">
        <v>46</v>
      </c>
      <c r="C39" s="81" t="n">
        <v>0</v>
      </c>
      <c r="D39" s="81" t="n">
        <v>0</v>
      </c>
      <c r="E39" s="82" t="n">
        <f aca="false">D39*12</f>
        <v>0</v>
      </c>
      <c r="F39" s="83" t="n">
        <f aca="false">ROUND(E39/12/5314.3,2)</f>
        <v>0</v>
      </c>
      <c r="G39" s="61" t="n">
        <v>0.09</v>
      </c>
    </row>
    <row r="40" customFormat="false" ht="14.4" hidden="false" customHeight="false" outlineLevel="0" collapsed="false">
      <c r="A40" s="22"/>
      <c r="B40" s="80" t="s">
        <v>47</v>
      </c>
      <c r="C40" s="81" t="n">
        <f aca="false">D40</f>
        <v>180.833333333333</v>
      </c>
      <c r="D40" s="81" t="n">
        <f aca="false">E40/12</f>
        <v>180.833333333333</v>
      </c>
      <c r="E40" s="82" t="n">
        <f aca="false">210*12-E53</f>
        <v>2170</v>
      </c>
      <c r="F40" s="83" t="n">
        <f aca="false">ROUND(E40/12/5314.3,2)</f>
        <v>0.03</v>
      </c>
      <c r="G40" s="61" t="n">
        <v>0.04</v>
      </c>
    </row>
    <row r="41" customFormat="false" ht="27" hidden="false" customHeight="false" outlineLevel="0" collapsed="false">
      <c r="A41" s="22"/>
      <c r="B41" s="80" t="s">
        <v>48</v>
      </c>
      <c r="C41" s="81" t="n">
        <v>0</v>
      </c>
      <c r="D41" s="81" t="n">
        <f aca="false">C41</f>
        <v>0</v>
      </c>
      <c r="E41" s="82" t="n">
        <f aca="false">D41*12</f>
        <v>0</v>
      </c>
      <c r="F41" s="83" t="n">
        <f aca="false">ROUND(E41/12/5314.3,2)</f>
        <v>0</v>
      </c>
      <c r="G41" s="61" t="n">
        <v>0.94</v>
      </c>
    </row>
    <row r="42" customFormat="false" ht="15" hidden="false" customHeight="false" outlineLevel="0" collapsed="false">
      <c r="A42" s="29"/>
      <c r="B42" s="84" t="s">
        <v>49</v>
      </c>
      <c r="C42" s="81" t="n">
        <v>0</v>
      </c>
      <c r="D42" s="81" t="n">
        <f aca="false">C42</f>
        <v>0</v>
      </c>
      <c r="E42" s="85" t="n">
        <f aca="false">D42*12</f>
        <v>0</v>
      </c>
      <c r="F42" s="86" t="n">
        <f aca="false">ROUND(E42/12/5314.3,2)</f>
        <v>0</v>
      </c>
      <c r="G42" s="62" t="n">
        <v>0.08</v>
      </c>
    </row>
    <row r="43" customFormat="false" ht="16.2" hidden="false" customHeight="true" outlineLevel="0" collapsed="false">
      <c r="A43" s="34" t="s">
        <v>23</v>
      </c>
      <c r="B43" s="34"/>
      <c r="C43" s="65" t="n">
        <f aca="false">SUM(C37:C42)</f>
        <v>45362.935</v>
      </c>
      <c r="D43" s="65" t="n">
        <f aca="false">SUM(D37:D42)</f>
        <v>45362.935</v>
      </c>
      <c r="E43" s="65" t="n">
        <f aca="false">SUM(E37:E42)</f>
        <v>544355.22</v>
      </c>
      <c r="F43" s="65" t="n">
        <f aca="false">SUM(F37:F42)</f>
        <v>8.53</v>
      </c>
      <c r="G43" s="65" t="n">
        <f aca="false">SUM(G37:G42)</f>
        <v>8.73</v>
      </c>
      <c r="I43" s="39"/>
    </row>
    <row r="44" customFormat="false" ht="16.2" hidden="false" customHeight="true" outlineLevel="0" collapsed="false">
      <c r="A44" s="87" t="s">
        <v>50</v>
      </c>
      <c r="B44" s="87"/>
      <c r="C44" s="87"/>
      <c r="D44" s="87"/>
      <c r="E44" s="87"/>
      <c r="F44" s="88" t="n">
        <f aca="false">F34+F43</f>
        <v>24.34</v>
      </c>
      <c r="G44" s="89" t="n">
        <f aca="false">G34+G43</f>
        <v>24.46</v>
      </c>
    </row>
    <row r="45" s="96" customFormat="true" ht="18" hidden="false" customHeight="false" outlineLevel="0" collapsed="false">
      <c r="A45" s="90" t="s">
        <v>51</v>
      </c>
      <c r="B45" s="91" t="s">
        <v>52</v>
      </c>
      <c r="C45" s="92" t="n">
        <f aca="false">ROUND(E45/12,2)</f>
        <v>9333.33</v>
      </c>
      <c r="D45" s="92" t="n">
        <f aca="false">C45</f>
        <v>9333.33</v>
      </c>
      <c r="E45" s="93" t="n">
        <v>112000</v>
      </c>
      <c r="F45" s="94" t="n">
        <f aca="false">ROUND(E45/12/5314.3,2)</f>
        <v>1.76</v>
      </c>
      <c r="G45" s="95" t="n">
        <v>1.64</v>
      </c>
    </row>
    <row r="46" customFormat="false" ht="24" hidden="false" customHeight="false" outlineLevel="0" collapsed="false">
      <c r="A46" s="97" t="s">
        <v>23</v>
      </c>
      <c r="B46" s="97"/>
      <c r="C46" s="98" t="n">
        <f aca="false">C43+C45</f>
        <v>54696.265</v>
      </c>
      <c r="D46" s="98" t="n">
        <f aca="false">D43+D45</f>
        <v>54696.265</v>
      </c>
      <c r="E46" s="99" t="n">
        <f aca="false">E43+E45</f>
        <v>656355.22</v>
      </c>
      <c r="F46" s="100" t="n">
        <f aca="false">F44+F45</f>
        <v>26.1</v>
      </c>
      <c r="G46" s="100" t="n">
        <f aca="false">G44+G45</f>
        <v>26.1</v>
      </c>
    </row>
    <row r="47" customFormat="false" ht="14.4" hidden="false" customHeight="false" outlineLevel="0" collapsed="false">
      <c r="B47" s="101"/>
    </row>
    <row r="49" customFormat="false" ht="21.6" hidden="false" customHeight="false" outlineLevel="0" collapsed="false">
      <c r="A49" s="102" t="s">
        <v>53</v>
      </c>
      <c r="B49" s="102"/>
      <c r="C49" s="102"/>
      <c r="D49" s="102"/>
      <c r="E49" s="102"/>
      <c r="F49" s="103"/>
      <c r="G49" s="103"/>
    </row>
    <row r="50" customFormat="false" ht="21.6" hidden="false" customHeight="false" outlineLevel="0" collapsed="false">
      <c r="A50" s="104"/>
      <c r="B50" s="105" t="s">
        <v>54</v>
      </c>
      <c r="C50" s="105"/>
      <c r="D50" s="105"/>
      <c r="E50" s="106" t="n">
        <v>7200</v>
      </c>
      <c r="F50" s="107"/>
      <c r="G50" s="107"/>
    </row>
    <row r="51" customFormat="false" ht="20.4" hidden="false" customHeight="true" outlineLevel="0" collapsed="false">
      <c r="A51" s="15"/>
      <c r="B51" s="76" t="s">
        <v>46</v>
      </c>
      <c r="C51" s="77" t="n">
        <f aca="false">5650/12</f>
        <v>470.833333333333</v>
      </c>
      <c r="D51" s="77" t="n">
        <v>470.833</v>
      </c>
      <c r="E51" s="108" t="n">
        <f aca="false">D51*12</f>
        <v>5649.996</v>
      </c>
      <c r="F51" s="109"/>
      <c r="G51" s="110"/>
    </row>
    <row r="52" customFormat="false" ht="20.4" hidden="false" customHeight="true" outlineLevel="0" collapsed="false">
      <c r="A52" s="22"/>
      <c r="B52" s="80" t="s">
        <v>49</v>
      </c>
      <c r="C52" s="81" t="n">
        <v>100</v>
      </c>
      <c r="D52" s="81" t="n">
        <v>100</v>
      </c>
      <c r="E52" s="111" t="n">
        <f aca="false">D52*12</f>
        <v>1200</v>
      </c>
      <c r="F52" s="109"/>
      <c r="G52" s="110"/>
    </row>
    <row r="53" customFormat="false" ht="20.4" hidden="false" customHeight="true" outlineLevel="0" collapsed="false">
      <c r="A53" s="29"/>
      <c r="B53" s="84" t="s">
        <v>55</v>
      </c>
      <c r="C53" s="112" t="n">
        <f aca="false">D53</f>
        <v>29.1666666666667</v>
      </c>
      <c r="D53" s="112" t="n">
        <f aca="false">E53/12</f>
        <v>29.1666666666667</v>
      </c>
      <c r="E53" s="113" t="n">
        <v>350</v>
      </c>
      <c r="F53" s="109"/>
      <c r="G53" s="110"/>
    </row>
    <row r="54" customFormat="false" ht="17.4" hidden="false" customHeight="true" outlineLevel="0" collapsed="false">
      <c r="A54" s="34" t="s">
        <v>56</v>
      </c>
      <c r="B54" s="34"/>
      <c r="C54" s="65" t="n">
        <f aca="false">SUM(C51:C53)</f>
        <v>600</v>
      </c>
      <c r="D54" s="65" t="n">
        <f aca="false">SUM(D51:D53)</f>
        <v>599.999666666667</v>
      </c>
      <c r="E54" s="65" t="n">
        <f aca="false">SUM(E51:E53)</f>
        <v>7199.996</v>
      </c>
      <c r="F54" s="114"/>
      <c r="G54" s="114"/>
      <c r="I54" s="39"/>
    </row>
    <row r="55" customFormat="false" ht="18.6" hidden="false" customHeight="true" outlineLevel="0" collapsed="false">
      <c r="A55" s="115" t="s">
        <v>57</v>
      </c>
      <c r="B55" s="115"/>
      <c r="C55" s="115"/>
      <c r="D55" s="115"/>
      <c r="E55" s="116" t="n">
        <f aca="false">E50-E54</f>
        <v>0.00399999999990541</v>
      </c>
      <c r="F55" s="117"/>
      <c r="G55" s="117"/>
    </row>
    <row r="56" customFormat="false" ht="42" hidden="false" customHeight="true" outlineLevel="0" collapsed="false">
      <c r="A56" s="118" t="s">
        <v>58</v>
      </c>
      <c r="B56" s="118"/>
      <c r="C56" s="118"/>
      <c r="D56" s="118"/>
      <c r="E56" s="118"/>
      <c r="F56" s="103"/>
      <c r="G56" s="103"/>
    </row>
    <row r="57" customFormat="false" ht="21.6" hidden="false" customHeight="false" outlineLevel="0" collapsed="false">
      <c r="A57" s="104"/>
      <c r="B57" s="105" t="s">
        <v>59</v>
      </c>
      <c r="C57" s="105"/>
      <c r="D57" s="105"/>
      <c r="E57" s="106" t="n">
        <v>45500</v>
      </c>
      <c r="F57" s="107"/>
      <c r="G57" s="107"/>
    </row>
    <row r="58" customFormat="false" ht="27" hidden="false" customHeight="true" outlineLevel="0" collapsed="false">
      <c r="A58" s="119"/>
      <c r="B58" s="120" t="s">
        <v>48</v>
      </c>
      <c r="C58" s="121" t="n">
        <f aca="false">D58</f>
        <v>3791.66666666667</v>
      </c>
      <c r="D58" s="121" t="n">
        <f aca="false">E58/12</f>
        <v>3791.66666666667</v>
      </c>
      <c r="E58" s="122" t="n">
        <v>45500</v>
      </c>
    </row>
    <row r="59" customFormat="false" ht="20.4" hidden="true" customHeight="true" outlineLevel="0" collapsed="false">
      <c r="A59" s="123"/>
      <c r="B59" s="124"/>
      <c r="C59" s="125"/>
      <c r="D59" s="125"/>
      <c r="E59" s="126"/>
      <c r="F59" s="109"/>
      <c r="G59" s="110"/>
    </row>
    <row r="60" customFormat="false" ht="20.4" hidden="true" customHeight="true" outlineLevel="0" collapsed="false">
      <c r="A60" s="29"/>
      <c r="B60" s="84"/>
      <c r="C60" s="112" t="n">
        <f aca="false">D60</f>
        <v>0</v>
      </c>
      <c r="D60" s="112" t="n">
        <f aca="false">E60/12</f>
        <v>0</v>
      </c>
      <c r="E60" s="113"/>
      <c r="F60" s="109"/>
      <c r="G60" s="110"/>
    </row>
    <row r="61" customFormat="false" ht="17.4" hidden="false" customHeight="true" outlineLevel="0" collapsed="false">
      <c r="A61" s="34" t="s">
        <v>56</v>
      </c>
      <c r="B61" s="34"/>
      <c r="C61" s="65" t="n">
        <f aca="false">SUM(C58:C60)</f>
        <v>3791.66666666667</v>
      </c>
      <c r="D61" s="65" t="n">
        <f aca="false">SUM(D58:D60)</f>
        <v>3791.66666666667</v>
      </c>
      <c r="E61" s="65" t="n">
        <f aca="false">SUM(E58:E60)</f>
        <v>45500</v>
      </c>
      <c r="F61" s="114"/>
      <c r="G61" s="114"/>
      <c r="I61" s="39"/>
    </row>
    <row r="62" customFormat="false" ht="18.6" hidden="false" customHeight="true" outlineLevel="0" collapsed="false">
      <c r="A62" s="115" t="s">
        <v>57</v>
      </c>
      <c r="B62" s="115"/>
      <c r="C62" s="115"/>
      <c r="D62" s="115"/>
      <c r="E62" s="116" t="n">
        <f aca="false">E57-E61</f>
        <v>0</v>
      </c>
      <c r="F62" s="117"/>
      <c r="G62" s="117"/>
    </row>
  </sheetData>
  <mergeCells count="25">
    <mergeCell ref="A4:F4"/>
    <mergeCell ref="A5:F5"/>
    <mergeCell ref="A6:F6"/>
    <mergeCell ref="A7:F7"/>
    <mergeCell ref="A9:G9"/>
    <mergeCell ref="B10:F10"/>
    <mergeCell ref="A17:B17"/>
    <mergeCell ref="B18:F18"/>
    <mergeCell ref="A22:B22"/>
    <mergeCell ref="B23:F23"/>
    <mergeCell ref="A26:B26"/>
    <mergeCell ref="B27:F27"/>
    <mergeCell ref="A32:B32"/>
    <mergeCell ref="A34:B34"/>
    <mergeCell ref="A35:G35"/>
    <mergeCell ref="B36:F36"/>
    <mergeCell ref="A43:B43"/>
    <mergeCell ref="A44:E44"/>
    <mergeCell ref="A46:B46"/>
    <mergeCell ref="A49:E49"/>
    <mergeCell ref="A54:B54"/>
    <mergeCell ref="A55:D55"/>
    <mergeCell ref="A56:E56"/>
    <mergeCell ref="A61:B61"/>
    <mergeCell ref="A62:D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38.89"/>
    <col collapsed="false" customWidth="true" hidden="false" outlineLevel="0" max="3" min="3" style="0" width="18.33"/>
    <col collapsed="false" customWidth="true" hidden="false" outlineLevel="0" max="4" min="4" style="0" width="18.44"/>
    <col collapsed="false" customWidth="true" hidden="false" outlineLevel="0" max="5" min="5" style="0" width="18.89"/>
    <col collapsed="false" customWidth="true" hidden="false" outlineLevel="0" max="7" min="6" style="0" width="9.89"/>
    <col collapsed="false" customWidth="true" hidden="false" outlineLevel="0" max="1025" min="8" style="0" width="8.67"/>
  </cols>
  <sheetData>
    <row r="1" customFormat="false" ht="20.4" hidden="false" customHeight="true" outlineLevel="0" collapsed="false">
      <c r="E1" s="1" t="s">
        <v>0</v>
      </c>
    </row>
    <row r="2" customFormat="false" ht="15.6" hidden="false" customHeight="false" outlineLevel="0" collapsed="false">
      <c r="E2" s="1" t="s">
        <v>1</v>
      </c>
    </row>
    <row r="3" customFormat="false" ht="15.6" hidden="false" customHeight="false" outlineLevel="0" collapsed="false">
      <c r="E3" s="1" t="s">
        <v>2</v>
      </c>
    </row>
    <row r="4" customFormat="false" ht="17.4" hidden="false" customHeight="false" outlineLevel="0" collapsed="false">
      <c r="A4" s="2" t="s">
        <v>60</v>
      </c>
      <c r="B4" s="2"/>
      <c r="C4" s="2"/>
      <c r="D4" s="2"/>
      <c r="E4" s="2"/>
      <c r="F4" s="2"/>
      <c r="G4" s="3"/>
      <c r="H4" s="3"/>
      <c r="I4" s="3"/>
      <c r="J4" s="3"/>
      <c r="K4" s="3"/>
    </row>
    <row r="5" customFormat="false" ht="15.6" hidden="false" customHeight="false" outlineLevel="0" collapsed="false">
      <c r="A5" s="4" t="s">
        <v>4</v>
      </c>
      <c r="B5" s="4"/>
      <c r="C5" s="4"/>
      <c r="D5" s="4"/>
      <c r="E5" s="4"/>
      <c r="F5" s="4"/>
      <c r="G5" s="3"/>
      <c r="H5" s="3"/>
      <c r="I5" s="3"/>
      <c r="J5" s="3"/>
      <c r="K5" s="3"/>
    </row>
    <row r="6" customFormat="false" ht="15.6" hidden="false" customHeight="false" outlineLevel="0" collapsed="false">
      <c r="A6" s="4" t="s">
        <v>5</v>
      </c>
      <c r="B6" s="4"/>
      <c r="C6" s="4"/>
      <c r="D6" s="4"/>
      <c r="E6" s="4"/>
      <c r="F6" s="4"/>
      <c r="G6" s="3"/>
      <c r="H6" s="3"/>
      <c r="I6" s="3"/>
      <c r="J6" s="3"/>
      <c r="K6" s="3"/>
    </row>
    <row r="7" customFormat="false" ht="16.2" hidden="false" customHeight="false" outlineLevel="0" collapsed="false">
      <c r="A7" s="4" t="s">
        <v>6</v>
      </c>
      <c r="B7" s="4"/>
      <c r="C7" s="4"/>
      <c r="D7" s="4"/>
      <c r="E7" s="4"/>
      <c r="F7" s="4"/>
      <c r="G7" s="3"/>
      <c r="H7" s="3"/>
      <c r="I7" s="3"/>
      <c r="J7" s="3"/>
      <c r="K7" s="3"/>
    </row>
    <row r="8" s="9" customFormat="true" ht="70.8" hidden="false" customHeight="true" outlineLevel="0" collapsed="false">
      <c r="A8" s="5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7" t="s">
        <v>12</v>
      </c>
      <c r="G8" s="8" t="s">
        <v>13</v>
      </c>
    </row>
    <row r="9" s="11" customFormat="true" ht="18" hidden="false" customHeight="true" outlineLevel="0" collapsed="false">
      <c r="A9" s="10" t="s">
        <v>14</v>
      </c>
      <c r="B9" s="10"/>
      <c r="C9" s="10"/>
      <c r="D9" s="10"/>
      <c r="E9" s="10"/>
      <c r="F9" s="10"/>
      <c r="G9" s="10"/>
    </row>
    <row r="10" customFormat="false" ht="42" hidden="false" customHeight="true" outlineLevel="0" collapsed="false">
      <c r="A10" s="12" t="s">
        <v>15</v>
      </c>
      <c r="B10" s="13" t="s">
        <v>16</v>
      </c>
      <c r="C10" s="13"/>
      <c r="D10" s="13"/>
      <c r="E10" s="13"/>
      <c r="F10" s="13"/>
      <c r="G10" s="14"/>
    </row>
    <row r="11" customFormat="false" ht="26.4" hidden="false" customHeight="true" outlineLevel="0" collapsed="false">
      <c r="A11" s="15"/>
      <c r="B11" s="16" t="s">
        <v>17</v>
      </c>
      <c r="C11" s="17" t="n">
        <v>23109.97</v>
      </c>
      <c r="D11" s="18" t="n">
        <v>23109.97</v>
      </c>
      <c r="E11" s="19" t="n">
        <f aca="false">C11*12</f>
        <v>277319.64</v>
      </c>
      <c r="F11" s="20" t="n">
        <f aca="false">ROUND(E11/12/5314.3,2)</f>
        <v>4.35</v>
      </c>
      <c r="G11" s="21" t="n">
        <v>4.02</v>
      </c>
    </row>
    <row r="12" customFormat="false" ht="15.6" hidden="false" customHeight="false" outlineLevel="0" collapsed="false">
      <c r="A12" s="22"/>
      <c r="B12" s="23" t="s">
        <v>18</v>
      </c>
      <c r="C12" s="24" t="n">
        <v>10000</v>
      </c>
      <c r="D12" s="24" t="n">
        <v>10000</v>
      </c>
      <c r="E12" s="25" t="n">
        <f aca="false">D12*12</f>
        <v>120000</v>
      </c>
      <c r="F12" s="26" t="n">
        <f aca="false">ROUND(E12/12/5314.3,2)</f>
        <v>1.88</v>
      </c>
      <c r="G12" s="27" t="n">
        <v>1.88</v>
      </c>
    </row>
    <row r="13" customFormat="false" ht="14.4" hidden="false" customHeight="false" outlineLevel="0" collapsed="false">
      <c r="A13" s="22"/>
      <c r="B13" s="23" t="s">
        <v>19</v>
      </c>
      <c r="C13" s="24" t="n">
        <f aca="false">ROUND(5000/12,2)</f>
        <v>416.67</v>
      </c>
      <c r="D13" s="24" t="n">
        <f aca="false">ROUND(5000/12,2)</f>
        <v>416.67</v>
      </c>
      <c r="E13" s="25" t="n">
        <v>5000</v>
      </c>
      <c r="F13" s="28" t="n">
        <f aca="false">ROUND(E13/12/5314.3,2)</f>
        <v>0.08</v>
      </c>
      <c r="G13" s="27" t="n">
        <v>0.08</v>
      </c>
    </row>
    <row r="14" customFormat="false" ht="14.4" hidden="false" customHeight="false" outlineLevel="0" collapsed="false">
      <c r="A14" s="22"/>
      <c r="B14" s="23" t="s">
        <v>20</v>
      </c>
      <c r="C14" s="24" t="n">
        <v>333.33</v>
      </c>
      <c r="D14" s="24" t="n">
        <v>333.333</v>
      </c>
      <c r="E14" s="25" t="n">
        <f aca="false">D14*12</f>
        <v>3999.996</v>
      </c>
      <c r="F14" s="28" t="n">
        <f aca="false">ROUND(E14/12/5314.3,2)</f>
        <v>0.06</v>
      </c>
      <c r="G14" s="27" t="n">
        <v>0.06</v>
      </c>
    </row>
    <row r="15" customFormat="false" ht="14.4" hidden="false" customHeight="false" outlineLevel="0" collapsed="false">
      <c r="A15" s="22"/>
      <c r="B15" s="23" t="s">
        <v>21</v>
      </c>
      <c r="C15" s="24" t="n">
        <v>58.33</v>
      </c>
      <c r="D15" s="24" t="n">
        <v>58.333</v>
      </c>
      <c r="E15" s="25" t="n">
        <f aca="false">D15*12</f>
        <v>699.996</v>
      </c>
      <c r="F15" s="28" t="n">
        <f aca="false">ROUND(E15/12/5314.3,2)</f>
        <v>0.01</v>
      </c>
      <c r="G15" s="27" t="n">
        <v>0.01</v>
      </c>
    </row>
    <row r="16" customFormat="false" ht="15" hidden="false" customHeight="false" outlineLevel="0" collapsed="false">
      <c r="A16" s="29"/>
      <c r="B16" s="23" t="s">
        <v>22</v>
      </c>
      <c r="C16" s="30" t="n">
        <v>166.67</v>
      </c>
      <c r="D16" s="30" t="n">
        <v>166.6666</v>
      </c>
      <c r="E16" s="31" t="n">
        <f aca="false">D16*12</f>
        <v>1999.9992</v>
      </c>
      <c r="F16" s="32" t="n">
        <f aca="false">ROUND(E16/12/5314.3,2)</f>
        <v>0.03</v>
      </c>
      <c r="G16" s="33" t="n">
        <v>0.03</v>
      </c>
    </row>
    <row r="17" customFormat="false" ht="16.2" hidden="false" customHeight="true" outlineLevel="0" collapsed="false">
      <c r="A17" s="34" t="s">
        <v>23</v>
      </c>
      <c r="B17" s="34"/>
      <c r="C17" s="35" t="n">
        <f aca="false">SUM(C11:C16)</f>
        <v>34084.97</v>
      </c>
      <c r="D17" s="35" t="n">
        <f aca="false">SUM(D11:D16)</f>
        <v>34084.9726</v>
      </c>
      <c r="E17" s="36" t="n">
        <f aca="false">SUM(E11:E16)</f>
        <v>409019.6312</v>
      </c>
      <c r="F17" s="37" t="n">
        <f aca="false">SUM(F11:F16)</f>
        <v>6.41</v>
      </c>
      <c r="G17" s="38" t="n">
        <f aca="false">SUM(G11:G16)</f>
        <v>6.08</v>
      </c>
      <c r="H17" s="39"/>
      <c r="I17" s="39"/>
    </row>
    <row r="18" s="42" customFormat="true" ht="42" hidden="false" customHeight="true" outlineLevel="0" collapsed="false">
      <c r="A18" s="12" t="s">
        <v>24</v>
      </c>
      <c r="B18" s="40" t="s">
        <v>25</v>
      </c>
      <c r="C18" s="40"/>
      <c r="D18" s="40"/>
      <c r="E18" s="40"/>
      <c r="F18" s="40"/>
      <c r="G18" s="41"/>
    </row>
    <row r="19" customFormat="false" ht="28.2" hidden="false" customHeight="false" outlineLevel="0" collapsed="false">
      <c r="A19" s="15"/>
      <c r="B19" s="16" t="s">
        <v>26</v>
      </c>
      <c r="C19" s="17" t="n">
        <v>29916.6616666667</v>
      </c>
      <c r="D19" s="18" t="n">
        <v>29916.66</v>
      </c>
      <c r="E19" s="19" t="n">
        <f aca="false">D19*12</f>
        <v>358999.92</v>
      </c>
      <c r="F19" s="20" t="n">
        <f aca="false">ROUND(E19/12/5314.3,2)</f>
        <v>5.63</v>
      </c>
      <c r="G19" s="21" t="n">
        <v>4.8</v>
      </c>
    </row>
    <row r="20" customFormat="false" ht="15.6" hidden="false" customHeight="false" outlineLevel="0" collapsed="false">
      <c r="A20" s="22"/>
      <c r="B20" s="23" t="s">
        <v>27</v>
      </c>
      <c r="C20" s="24" t="n">
        <v>1250</v>
      </c>
      <c r="D20" s="24" t="n">
        <v>1250</v>
      </c>
      <c r="E20" s="25" t="n">
        <f aca="false">D20*12</f>
        <v>15000</v>
      </c>
      <c r="F20" s="26" t="n">
        <f aca="false">ROUND(E20/12/5314.3,2)</f>
        <v>0.24</v>
      </c>
      <c r="G20" s="27" t="n">
        <v>0.24</v>
      </c>
    </row>
    <row r="21" customFormat="false" ht="15" hidden="false" customHeight="false" outlineLevel="0" collapsed="false">
      <c r="A21" s="29"/>
      <c r="B21" s="43" t="s">
        <v>28</v>
      </c>
      <c r="C21" s="30" t="n">
        <v>300</v>
      </c>
      <c r="D21" s="30" t="n">
        <v>300</v>
      </c>
      <c r="E21" s="31" t="n">
        <f aca="false">D21*12</f>
        <v>3600</v>
      </c>
      <c r="F21" s="32" t="n">
        <f aca="false">ROUND(E21/12/5314.3,2)</f>
        <v>0.06</v>
      </c>
      <c r="G21" s="33" t="n">
        <v>0.06</v>
      </c>
    </row>
    <row r="22" customFormat="false" ht="16.2" hidden="false" customHeight="true" outlineLevel="0" collapsed="false">
      <c r="A22" s="34" t="s">
        <v>23</v>
      </c>
      <c r="B22" s="34"/>
      <c r="C22" s="35" t="n">
        <f aca="false">SUM(C19:C21)</f>
        <v>31466.6616666667</v>
      </c>
      <c r="D22" s="35" t="n">
        <f aca="false">SUM(D19:D21)</f>
        <v>31466.66</v>
      </c>
      <c r="E22" s="36" t="n">
        <f aca="false">SUM(E19:E21)</f>
        <v>377599.92</v>
      </c>
      <c r="F22" s="44" t="n">
        <f aca="false">SUM(F19:F21)</f>
        <v>5.93</v>
      </c>
      <c r="G22" s="44" t="n">
        <f aca="false">SUM(G19:G21)</f>
        <v>5.1</v>
      </c>
      <c r="I22" s="39"/>
    </row>
    <row r="23" s="42" customFormat="true" ht="15" hidden="false" customHeight="true" outlineLevel="0" collapsed="false">
      <c r="A23" s="41" t="s">
        <v>29</v>
      </c>
      <c r="B23" s="40" t="s">
        <v>30</v>
      </c>
      <c r="C23" s="40"/>
      <c r="D23" s="40"/>
      <c r="E23" s="40"/>
      <c r="F23" s="40"/>
      <c r="G23" s="41"/>
    </row>
    <row r="24" customFormat="false" ht="14.4" hidden="false" customHeight="false" outlineLevel="0" collapsed="false">
      <c r="A24" s="15"/>
      <c r="B24" s="45" t="s">
        <v>31</v>
      </c>
      <c r="C24" s="46" t="n">
        <v>4410</v>
      </c>
      <c r="D24" s="46" t="n">
        <v>4410</v>
      </c>
      <c r="E24" s="47" t="n">
        <f aca="false">D24*12</f>
        <v>52920</v>
      </c>
      <c r="F24" s="48" t="n">
        <f aca="false">ROUND(E24/12/5314.3,2)</f>
        <v>0.83</v>
      </c>
      <c r="G24" s="49" t="n">
        <v>0.83</v>
      </c>
    </row>
    <row r="25" customFormat="false" ht="15" hidden="false" customHeight="false" outlineLevel="0" collapsed="false">
      <c r="A25" s="29"/>
      <c r="B25" s="43" t="s">
        <v>32</v>
      </c>
      <c r="C25" s="50" t="n">
        <v>1000</v>
      </c>
      <c r="D25" s="50" t="n">
        <v>1000</v>
      </c>
      <c r="E25" s="51" t="n">
        <f aca="false">D25*12</f>
        <v>12000</v>
      </c>
      <c r="F25" s="32" t="n">
        <f aca="false">ROUND(E25/12/5314.3,2)</f>
        <v>0.19</v>
      </c>
      <c r="G25" s="52" t="n">
        <v>0.19</v>
      </c>
    </row>
    <row r="26" customFormat="false" ht="16.2" hidden="false" customHeight="true" outlineLevel="0" collapsed="false">
      <c r="A26" s="34" t="s">
        <v>23</v>
      </c>
      <c r="B26" s="34"/>
      <c r="C26" s="53" t="n">
        <f aca="false">SUM(C24:C25)</f>
        <v>5410</v>
      </c>
      <c r="D26" s="53" t="n">
        <f aca="false">SUM(D24:D25)</f>
        <v>5410</v>
      </c>
      <c r="E26" s="54" t="n">
        <f aca="false">SUM(E24:E25)</f>
        <v>64920</v>
      </c>
      <c r="F26" s="53" t="n">
        <f aca="false">SUM(F24:F25)</f>
        <v>1.02</v>
      </c>
      <c r="G26" s="55" t="n">
        <f aca="false">SUM(G24:G25)</f>
        <v>1.02</v>
      </c>
    </row>
    <row r="27" s="42" customFormat="true" ht="23.4" hidden="false" customHeight="true" outlineLevel="0" collapsed="false">
      <c r="A27" s="12" t="s">
        <v>33</v>
      </c>
      <c r="B27" s="40" t="s">
        <v>34</v>
      </c>
      <c r="C27" s="40"/>
      <c r="D27" s="40"/>
      <c r="E27" s="40"/>
      <c r="F27" s="40"/>
      <c r="G27" s="56"/>
    </row>
    <row r="28" customFormat="false" ht="14.4" hidden="false" customHeight="false" outlineLevel="0" collapsed="false">
      <c r="A28" s="57"/>
      <c r="B28" s="45" t="s">
        <v>35</v>
      </c>
      <c r="C28" s="24" t="n">
        <v>8840</v>
      </c>
      <c r="D28" s="24" t="n">
        <v>8840</v>
      </c>
      <c r="E28" s="25" t="n">
        <f aca="false">D28*12</f>
        <v>106080</v>
      </c>
      <c r="F28" s="58" t="n">
        <f aca="false">ROUND(E28/12/5314.3,2)</f>
        <v>1.66</v>
      </c>
      <c r="G28" s="59" t="n">
        <v>1.66</v>
      </c>
    </row>
    <row r="29" customFormat="false" ht="14.4" hidden="false" customHeight="false" outlineLevel="0" collapsed="false">
      <c r="A29" s="57"/>
      <c r="B29" s="23" t="s">
        <v>36</v>
      </c>
      <c r="C29" s="24" t="n">
        <v>3380.7</v>
      </c>
      <c r="D29" s="24" t="n">
        <v>3380.7</v>
      </c>
      <c r="E29" s="25" t="n">
        <f aca="false">D29*12</f>
        <v>40568.4</v>
      </c>
      <c r="F29" s="60" t="n">
        <f aca="false">ROUND(E29/12/5314.3,2)</f>
        <v>0.64</v>
      </c>
      <c r="G29" s="61" t="n">
        <v>0.64</v>
      </c>
    </row>
    <row r="30" customFormat="false" ht="14.4" hidden="false" customHeight="false" outlineLevel="0" collapsed="false">
      <c r="A30" s="57"/>
      <c r="B30" s="23" t="s">
        <v>37</v>
      </c>
      <c r="C30" s="24" t="n">
        <v>291.67</v>
      </c>
      <c r="D30" s="24" t="n">
        <v>291.6666</v>
      </c>
      <c r="E30" s="25" t="n">
        <f aca="false">D30*12</f>
        <v>3499.9992</v>
      </c>
      <c r="F30" s="60" t="n">
        <f aca="false">ROUND(E30/12/5314.3,2)</f>
        <v>0.05</v>
      </c>
      <c r="G30" s="61" t="n">
        <v>0.05</v>
      </c>
    </row>
    <row r="31" customFormat="false" ht="15" hidden="false" customHeight="false" outlineLevel="0" collapsed="false">
      <c r="A31" s="57"/>
      <c r="B31" s="23" t="s">
        <v>38</v>
      </c>
      <c r="C31" s="24" t="n">
        <v>316.67</v>
      </c>
      <c r="D31" s="24" t="n">
        <v>316.67</v>
      </c>
      <c r="E31" s="25" t="n">
        <f aca="false">D31*12</f>
        <v>3800.04</v>
      </c>
      <c r="F31" s="60" t="n">
        <f aca="false">ROUND(E31/12/5314.3,2)</f>
        <v>0.06</v>
      </c>
      <c r="G31" s="62" t="n">
        <v>0.06</v>
      </c>
    </row>
    <row r="32" customFormat="false" ht="16.2" hidden="false" customHeight="true" outlineLevel="0" collapsed="false">
      <c r="A32" s="34" t="s">
        <v>23</v>
      </c>
      <c r="B32" s="34"/>
      <c r="C32" s="63" t="n">
        <f aca="false">SUM(C28:C31)</f>
        <v>12829.04</v>
      </c>
      <c r="D32" s="63" t="n">
        <f aca="false">SUM(D28:D31)</f>
        <v>12829.0366</v>
      </c>
      <c r="E32" s="64" t="n">
        <f aca="false">SUM(E28:E31)</f>
        <v>153948.4392</v>
      </c>
      <c r="F32" s="65" t="n">
        <f aca="false">SUM(F28:F31)</f>
        <v>2.41</v>
      </c>
      <c r="G32" s="65" t="n">
        <f aca="false">SUM(G28:G31)</f>
        <v>2.41</v>
      </c>
    </row>
    <row r="33" s="42" customFormat="true" ht="23.4" hidden="false" customHeight="true" outlineLevel="0" collapsed="false">
      <c r="A33" s="12" t="s">
        <v>39</v>
      </c>
      <c r="B33" s="66" t="s">
        <v>40</v>
      </c>
      <c r="C33" s="67" t="n">
        <v>193.77</v>
      </c>
      <c r="D33" s="68" t="n">
        <v>193.77</v>
      </c>
      <c r="E33" s="69" t="n">
        <f aca="false">D33*12</f>
        <v>2325.24</v>
      </c>
      <c r="F33" s="69" t="n">
        <f aca="false">ROUND(E33/12/5314.3,2)</f>
        <v>0.04</v>
      </c>
      <c r="G33" s="70" t="n">
        <v>0.04</v>
      </c>
    </row>
    <row r="34" s="42" customFormat="true" ht="28.8" hidden="false" customHeight="true" outlineLevel="0" collapsed="false">
      <c r="A34" s="71" t="s">
        <v>41</v>
      </c>
      <c r="B34" s="71"/>
      <c r="C34" s="72" t="n">
        <f aca="false">C17+C22+C26+C32+C33</f>
        <v>83984.4416666667</v>
      </c>
      <c r="D34" s="72" t="n">
        <f aca="false">D17+D22+D26+D32+D33</f>
        <v>83984.4392</v>
      </c>
      <c r="E34" s="72" t="n">
        <f aca="false">E17+E22+E26+E32+E33</f>
        <v>1007813.2304</v>
      </c>
      <c r="F34" s="73" t="n">
        <f aca="false">F17+F22+F26+F32+F33</f>
        <v>15.81</v>
      </c>
      <c r="G34" s="74" t="n">
        <f aca="false">G33+G32+G26+G22+G17+1.08</f>
        <v>15.73</v>
      </c>
    </row>
    <row r="35" s="11" customFormat="true" ht="17.4" hidden="false" customHeight="true" outlineLevel="0" collapsed="false">
      <c r="A35" s="75" t="s">
        <v>42</v>
      </c>
      <c r="B35" s="75"/>
      <c r="C35" s="75"/>
      <c r="D35" s="75"/>
      <c r="E35" s="75"/>
      <c r="F35" s="75"/>
      <c r="G35" s="75"/>
    </row>
    <row r="36" customFormat="false" ht="55.8" hidden="false" customHeight="true" outlineLevel="0" collapsed="false">
      <c r="A36" s="12" t="s">
        <v>15</v>
      </c>
      <c r="B36" s="13" t="s">
        <v>43</v>
      </c>
      <c r="C36" s="13"/>
      <c r="D36" s="13"/>
      <c r="E36" s="13"/>
      <c r="F36" s="13"/>
      <c r="G36" s="14"/>
    </row>
    <row r="37" customFormat="false" ht="25.8" hidden="false" customHeight="true" outlineLevel="0" collapsed="false">
      <c r="A37" s="15"/>
      <c r="B37" s="76" t="s">
        <v>44</v>
      </c>
      <c r="C37" s="77" t="n">
        <v>43682.1016666667</v>
      </c>
      <c r="D37" s="77" t="n">
        <v>43682.1016666667</v>
      </c>
      <c r="E37" s="78" t="n">
        <f aca="false">D37*12</f>
        <v>524185.22</v>
      </c>
      <c r="F37" s="79" t="n">
        <f aca="false">ROUND(E37/12/5314.3,2)</f>
        <v>8.22</v>
      </c>
      <c r="G37" s="59" t="n">
        <v>7.26</v>
      </c>
    </row>
    <row r="38" customFormat="false" ht="14.4" hidden="false" customHeight="false" outlineLevel="0" collapsed="false">
      <c r="A38" s="22"/>
      <c r="B38" s="80" t="s">
        <v>45</v>
      </c>
      <c r="C38" s="81" t="n">
        <f aca="false">18000/12</f>
        <v>1500</v>
      </c>
      <c r="D38" s="81" t="n">
        <f aca="false">C38</f>
        <v>1500</v>
      </c>
      <c r="E38" s="82" t="n">
        <f aca="false">D38*12</f>
        <v>18000</v>
      </c>
      <c r="F38" s="83" t="n">
        <f aca="false">ROUND(E38/12/5314.3,2)</f>
        <v>0.28</v>
      </c>
      <c r="G38" s="61" t="n">
        <v>0.32</v>
      </c>
    </row>
    <row r="39" customFormat="false" ht="14.4" hidden="false" customHeight="false" outlineLevel="0" collapsed="false">
      <c r="A39" s="22"/>
      <c r="B39" s="80" t="s">
        <v>46</v>
      </c>
      <c r="C39" s="81" t="n">
        <f aca="false">5650/12</f>
        <v>470.833333333333</v>
      </c>
      <c r="D39" s="81" t="n">
        <v>470.833</v>
      </c>
      <c r="E39" s="82" t="n">
        <f aca="false">D39*12</f>
        <v>5649.996</v>
      </c>
      <c r="F39" s="83" t="n">
        <f aca="false">ROUND(E39/12/5314.3,2)</f>
        <v>0.09</v>
      </c>
      <c r="G39" s="61" t="n">
        <v>0.09</v>
      </c>
    </row>
    <row r="40" customFormat="false" ht="14.4" hidden="false" customHeight="false" outlineLevel="0" collapsed="false">
      <c r="A40" s="22"/>
      <c r="B40" s="80" t="s">
        <v>47</v>
      </c>
      <c r="C40" s="81" t="n">
        <v>210</v>
      </c>
      <c r="D40" s="81" t="n">
        <v>210</v>
      </c>
      <c r="E40" s="82" t="n">
        <f aca="false">D40*12</f>
        <v>2520</v>
      </c>
      <c r="F40" s="83" t="n">
        <f aca="false">ROUND(E40/12/5314.3,2)</f>
        <v>0.04</v>
      </c>
      <c r="G40" s="61" t="n">
        <v>0.04</v>
      </c>
    </row>
    <row r="41" customFormat="false" ht="27" hidden="false" customHeight="false" outlineLevel="0" collapsed="false">
      <c r="A41" s="22"/>
      <c r="B41" s="80" t="s">
        <v>48</v>
      </c>
      <c r="C41" s="81" t="n">
        <v>3700</v>
      </c>
      <c r="D41" s="81" t="n">
        <f aca="false">C41</f>
        <v>3700</v>
      </c>
      <c r="E41" s="82" t="n">
        <f aca="false">D41*12</f>
        <v>44400</v>
      </c>
      <c r="F41" s="83" t="n">
        <f aca="false">ROUND(E41/12/5314.3,2)</f>
        <v>0.7</v>
      </c>
      <c r="G41" s="61" t="n">
        <v>0.94</v>
      </c>
    </row>
    <row r="42" customFormat="false" ht="15" hidden="false" customHeight="false" outlineLevel="0" collapsed="false">
      <c r="A42" s="29"/>
      <c r="B42" s="84" t="s">
        <v>49</v>
      </c>
      <c r="C42" s="112" t="n">
        <v>100</v>
      </c>
      <c r="D42" s="112" t="n">
        <v>100</v>
      </c>
      <c r="E42" s="85" t="n">
        <f aca="false">D42*12</f>
        <v>1200</v>
      </c>
      <c r="F42" s="86" t="n">
        <f aca="false">ROUND(E42/12/5314.3,2)</f>
        <v>0.02</v>
      </c>
      <c r="G42" s="62" t="n">
        <v>0.08</v>
      </c>
    </row>
    <row r="43" customFormat="false" ht="16.2" hidden="false" customHeight="true" outlineLevel="0" collapsed="false">
      <c r="A43" s="34" t="s">
        <v>23</v>
      </c>
      <c r="B43" s="34"/>
      <c r="C43" s="65" t="n">
        <f aca="false">SUM(C37:C42)</f>
        <v>49662.935</v>
      </c>
      <c r="D43" s="65" t="n">
        <f aca="false">SUM(D37:D42)</f>
        <v>49662.9346666667</v>
      </c>
      <c r="E43" s="65" t="n">
        <f aca="false">SUM(E37:E42)</f>
        <v>595955.216</v>
      </c>
      <c r="F43" s="65" t="n">
        <f aca="false">SUM(F37:F42)</f>
        <v>9.35</v>
      </c>
      <c r="G43" s="65" t="n">
        <f aca="false">SUM(G37:G42)</f>
        <v>8.73</v>
      </c>
      <c r="I43" s="39"/>
    </row>
    <row r="44" customFormat="false" ht="24" hidden="false" customHeight="true" outlineLevel="0" collapsed="false">
      <c r="A44" s="87" t="s">
        <v>50</v>
      </c>
      <c r="B44" s="87"/>
      <c r="C44" s="87"/>
      <c r="D44" s="87"/>
      <c r="E44" s="87"/>
      <c r="F44" s="88" t="n">
        <f aca="false">F34+F43</f>
        <v>25.16</v>
      </c>
      <c r="G44" s="89" t="n">
        <f aca="false">G34+G43</f>
        <v>24.46</v>
      </c>
    </row>
    <row r="45" s="96" customFormat="true" ht="21" hidden="false" customHeight="true" outlineLevel="0" collapsed="false">
      <c r="A45" s="90" t="s">
        <v>51</v>
      </c>
      <c r="B45" s="91" t="s">
        <v>52</v>
      </c>
      <c r="C45" s="92" t="n">
        <f aca="false">E45/12</f>
        <v>5000</v>
      </c>
      <c r="D45" s="92" t="n">
        <f aca="false">C45</f>
        <v>5000</v>
      </c>
      <c r="E45" s="93" t="n">
        <v>60000</v>
      </c>
      <c r="F45" s="94" t="n">
        <f aca="false">ROUND(E45/12/5314.3,2)</f>
        <v>0.94</v>
      </c>
      <c r="G45" s="95" t="n">
        <v>1.64</v>
      </c>
    </row>
    <row r="46" customFormat="false" ht="34.8" hidden="false" customHeight="true" outlineLevel="0" collapsed="false">
      <c r="A46" s="97" t="s">
        <v>23</v>
      </c>
      <c r="B46" s="97"/>
      <c r="C46" s="98" t="n">
        <f aca="false">C43+C45</f>
        <v>54662.935</v>
      </c>
      <c r="D46" s="98" t="n">
        <f aca="false">D43+D45</f>
        <v>54662.9346666667</v>
      </c>
      <c r="E46" s="99" t="n">
        <f aca="false">E43+E45</f>
        <v>655955.216</v>
      </c>
      <c r="F46" s="100" t="n">
        <f aca="false">F44+F45</f>
        <v>26.1</v>
      </c>
      <c r="G46" s="100" t="n">
        <f aca="false">G44+G45</f>
        <v>26.1</v>
      </c>
    </row>
    <row r="47" customFormat="false" ht="24" hidden="false" customHeight="true" outlineLevel="0" collapsed="false"/>
  </sheetData>
  <mergeCells count="19">
    <mergeCell ref="A4:F4"/>
    <mergeCell ref="A5:F5"/>
    <mergeCell ref="A6:F6"/>
    <mergeCell ref="A7:F7"/>
    <mergeCell ref="A9:G9"/>
    <mergeCell ref="B10:F10"/>
    <mergeCell ref="A17:B17"/>
    <mergeCell ref="B18:F18"/>
    <mergeCell ref="A22:B22"/>
    <mergeCell ref="B23:F23"/>
    <mergeCell ref="A26:B26"/>
    <mergeCell ref="B27:F27"/>
    <mergeCell ref="A32:B32"/>
    <mergeCell ref="A34:B34"/>
    <mergeCell ref="A35:G35"/>
    <mergeCell ref="B36:F36"/>
    <mergeCell ref="A43:B43"/>
    <mergeCell ref="A44:E44"/>
    <mergeCell ref="A46:B4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2019-04-15T10:43:37Z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